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7790" windowHeight="6015" activeTab="3"/>
  </bookViews>
  <sheets>
    <sheet name="100 Rebeca Chan" sheetId="1" r:id="rId1"/>
    <sheet name="200g" sheetId="2" r:id="rId2"/>
    <sheet name="300g" sheetId="3" r:id="rId3"/>
    <sheet name="400g" sheetId="4" r:id="rId4"/>
    <sheet name="500g" sheetId="5" r:id="rId5"/>
  </sheets>
  <definedNames/>
  <calcPr fullCalcOnLoad="1"/>
</workbook>
</file>

<file path=xl/sharedStrings.xml><?xml version="1.0" encoding="utf-8"?>
<sst xmlns="http://schemas.openxmlformats.org/spreadsheetml/2006/main" count="598" uniqueCount="164">
  <si>
    <t>Current (A)</t>
  </si>
  <si>
    <t>Time(seconds)</t>
  </si>
  <si>
    <t>Rotation(degrees)</t>
  </si>
  <si>
    <t>Power (%)</t>
  </si>
  <si>
    <t>Attempt</t>
  </si>
  <si>
    <t>Voltage(V)</t>
  </si>
  <si>
    <t>Radius(m)</t>
  </si>
  <si>
    <t>Mass(kg)</t>
  </si>
  <si>
    <t>Torq</t>
  </si>
  <si>
    <t>Force</t>
  </si>
  <si>
    <t>N</t>
  </si>
  <si>
    <t>N-m</t>
  </si>
  <si>
    <t>Mec. Work</t>
  </si>
  <si>
    <t>Mec Power</t>
  </si>
  <si>
    <t>Elect power</t>
  </si>
  <si>
    <t>Distance</t>
  </si>
  <si>
    <t>m</t>
  </si>
  <si>
    <t>J</t>
  </si>
  <si>
    <t>W</t>
  </si>
  <si>
    <t>Efficienty</t>
  </si>
  <si>
    <t>%</t>
  </si>
  <si>
    <t>Motor power</t>
  </si>
  <si>
    <t>E Power</t>
  </si>
  <si>
    <t>Distance (m)</t>
  </si>
  <si>
    <t>Time (s)</t>
  </si>
  <si>
    <t>Work (mJ)</t>
  </si>
  <si>
    <t>Effic</t>
  </si>
  <si>
    <t>Distance (degrees)</t>
  </si>
  <si>
    <t>Exact Weight:</t>
  </si>
  <si>
    <t>216 grams</t>
  </si>
  <si>
    <t>Anton Ivan</t>
  </si>
  <si>
    <t>200g</t>
  </si>
  <si>
    <t>Hazem Rushdi Mohamed</t>
  </si>
  <si>
    <t>Mohaned Hammo</t>
  </si>
  <si>
    <t>Mass = 200g</t>
  </si>
  <si>
    <t xml:space="preserve">Circumfrence of wheel (m) = </t>
  </si>
  <si>
    <t>Power @ 10%</t>
  </si>
  <si>
    <t>Power @ 20%</t>
  </si>
  <si>
    <t>Try</t>
  </si>
  <si>
    <t>Current(A)</t>
  </si>
  <si>
    <t>Time(ms)</t>
  </si>
  <si>
    <t>Distance(m)</t>
  </si>
  <si>
    <t>Degrees of Rotation</t>
  </si>
  <si>
    <t>Power @ 30%</t>
  </si>
  <si>
    <t>Power @ 40%</t>
  </si>
  <si>
    <t>Power @ 50%</t>
  </si>
  <si>
    <t>Power @ 60%</t>
  </si>
  <si>
    <t>Power @ 70%</t>
  </si>
  <si>
    <t>Power @ 80%</t>
  </si>
  <si>
    <t>Power @ 90%</t>
  </si>
  <si>
    <t>Power @ 100%</t>
  </si>
  <si>
    <t>Ave</t>
  </si>
  <si>
    <t>E Pow</t>
  </si>
  <si>
    <t>Work</t>
  </si>
  <si>
    <t>Power</t>
  </si>
  <si>
    <t>Eff</t>
  </si>
  <si>
    <t xml:space="preserve">Force = </t>
  </si>
  <si>
    <t xml:space="preserve">Torq </t>
  </si>
  <si>
    <t xml:space="preserve">Torq = </t>
  </si>
  <si>
    <t>2/pi = radius</t>
  </si>
  <si>
    <t>#1</t>
  </si>
  <si>
    <t>#2</t>
  </si>
  <si>
    <t>#3</t>
  </si>
  <si>
    <t>#4</t>
  </si>
  <si>
    <t>#5</t>
  </si>
  <si>
    <t>Avg</t>
  </si>
  <si>
    <t>Rotations (deg)</t>
  </si>
  <si>
    <t>Time (ms)</t>
  </si>
  <si>
    <t>Force (N)</t>
  </si>
  <si>
    <t>Leroy Perrault</t>
  </si>
  <si>
    <t>Elect Power</t>
  </si>
  <si>
    <t>Wheel radius (m)</t>
  </si>
  <si>
    <t>Mecc Work</t>
  </si>
  <si>
    <t>Mecc Power</t>
  </si>
  <si>
    <t>Torq =</t>
  </si>
  <si>
    <t>McGill University</t>
  </si>
  <si>
    <t>ECSE 211 - LAB 2 - GROUP 12</t>
  </si>
  <si>
    <t>Danny Wu - 260238209</t>
  </si>
  <si>
    <t>Philip Minh Phu Tang - 260227074</t>
  </si>
  <si>
    <t>1. Motor speed:</t>
  </si>
  <si>
    <t>Voltage (V):</t>
  </si>
  <si>
    <t xml:space="preserve">Weight (g): </t>
  </si>
  <si>
    <t xml:space="preserve">radius (mm) : </t>
  </si>
  <si>
    <t>time(s):</t>
  </si>
  <si>
    <t>current(A):</t>
  </si>
  <si>
    <t>degrees:</t>
  </si>
  <si>
    <t>2. Motor speed:</t>
  </si>
  <si>
    <t>3. Motor speed:</t>
  </si>
  <si>
    <t>4. Motor speed:</t>
  </si>
  <si>
    <t>5. Motor speed:</t>
  </si>
  <si>
    <t>ave</t>
  </si>
  <si>
    <t>Force =</t>
  </si>
  <si>
    <t>Mec Work</t>
  </si>
  <si>
    <t>Elect W</t>
  </si>
  <si>
    <t>Mec P</t>
  </si>
  <si>
    <t>Motor Speed</t>
  </si>
  <si>
    <t>Mechanical Work Output</t>
  </si>
  <si>
    <t>Electrical Power Input</t>
  </si>
  <si>
    <t>Efficiency of the System</t>
  </si>
  <si>
    <t>Alex and Alex</t>
  </si>
  <si>
    <t xml:space="preserve">Mass = </t>
  </si>
  <si>
    <t>kg</t>
  </si>
  <si>
    <t>Voltage =</t>
  </si>
  <si>
    <t>V</t>
  </si>
  <si>
    <t>Radius =</t>
  </si>
  <si>
    <t>cm</t>
  </si>
  <si>
    <t xml:space="preserve">g =  </t>
  </si>
  <si>
    <t>m/s^2</t>
  </si>
  <si>
    <t xml:space="preserve">circumference </t>
  </si>
  <si>
    <t>Torque out</t>
  </si>
  <si>
    <t>radius</t>
  </si>
  <si>
    <t>torq</t>
  </si>
  <si>
    <t>Eff in %</t>
  </si>
  <si>
    <t>Weight = 300g</t>
  </si>
  <si>
    <t>Power = V x I</t>
  </si>
  <si>
    <t>Torque = Force x Radius</t>
  </si>
  <si>
    <t>Trial 1</t>
  </si>
  <si>
    <t>Trial 2</t>
  </si>
  <si>
    <t>Trial 3</t>
  </si>
  <si>
    <t>Trial 4</t>
  </si>
  <si>
    <t>Trial 5</t>
  </si>
  <si>
    <t>Average</t>
  </si>
  <si>
    <t>Mechanical Work Output (Force * Distance)</t>
  </si>
  <si>
    <t>Mechanical Power Output</t>
  </si>
  <si>
    <t>Efficicency η=MpO/Electrical Power Input(%)</t>
  </si>
  <si>
    <t>Apul Denid</t>
  </si>
  <si>
    <t>David El Achkar</t>
  </si>
  <si>
    <t>Antoine Samaha</t>
  </si>
  <si>
    <t>ECSE 211</t>
  </si>
  <si>
    <t>Lab 2</t>
  </si>
  <si>
    <t>weight: 300g</t>
  </si>
  <si>
    <t>Average perimeter: 76.4 mm</t>
  </si>
  <si>
    <t>Trial</t>
  </si>
  <si>
    <t>Power Level</t>
  </si>
  <si>
    <t>Distance (mm)</t>
  </si>
  <si>
    <t>Duration (ms)</t>
  </si>
  <si>
    <t>Radius</t>
  </si>
  <si>
    <t>Mec Wrk</t>
  </si>
  <si>
    <t>Averages</t>
  </si>
  <si>
    <t>Mec Pwr</t>
  </si>
  <si>
    <t>Elect Pwr</t>
  </si>
  <si>
    <t>Torque(N.M)</t>
  </si>
  <si>
    <t>Mechanical work output(N.m)</t>
  </si>
  <si>
    <t>electrical power input(W)</t>
  </si>
  <si>
    <t>mechanical power(W)</t>
  </si>
  <si>
    <t>efficiency</t>
  </si>
  <si>
    <t>Kamel Antoine</t>
  </si>
  <si>
    <t>Diameter (cm):</t>
  </si>
  <si>
    <t>Jean-Mikael Lassonde</t>
  </si>
  <si>
    <t>Circumference (cm):</t>
  </si>
  <si>
    <t>Pavan Eranki</t>
  </si>
  <si>
    <t>Voltage:</t>
  </si>
  <si>
    <t>9.00V</t>
  </si>
  <si>
    <t>Mass:</t>
  </si>
  <si>
    <t>300g</t>
  </si>
  <si>
    <t>Avg. Current (A)</t>
  </si>
  <si>
    <t>Rotation (deg.)</t>
  </si>
  <si>
    <t>Distance (cm)</t>
  </si>
  <si>
    <t>Voltage (V)</t>
  </si>
  <si>
    <t>Weight (kg)</t>
  </si>
  <si>
    <t>Motor Power</t>
  </si>
  <si>
    <t>Time (seconds)</t>
  </si>
  <si>
    <t>Ching Wai Chi</t>
  </si>
  <si>
    <t>Elec Pwr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</si>
</sst>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￥&quot;#,##0;&quot;￥&quot;\-#,##0"/>
    <numFmt numFmtId="168" formatCode="&quot;￥&quot;#,##0;[Red]&quot;￥&quot;\-#,##0"/>
    <numFmt numFmtId="169" formatCode="&quot;￥&quot;#,##0.00;&quot;￥&quot;\-#,##0.00"/>
    <numFmt numFmtId="170" formatCode="&quot;￥&quot;#,##0.00;[Red]&quot;￥&quot;\-#,##0.00"/>
    <numFmt numFmtId="171" formatCode="_ &quot;￥&quot;* #,##0_ ;_ &quot;￥&quot;* \-#,##0_ ;_ &quot;￥&quot;* &quot;-&quot;_ ;_ @_ "/>
    <numFmt numFmtId="172" formatCode="_ * #,##0_ ;_ * \-#,##0_ ;_ * &quot;-&quot;_ ;_ @_ "/>
    <numFmt numFmtId="173" formatCode="_ &quot;￥&quot;* #,##0.00_ ;_ &quot;￥&quot;* \-#,##0.00_ ;_ &quot;￥&quot;* &quot;-&quot;??_ ;_ @_ "/>
    <numFmt numFmtId="174" formatCode="_ * #,##0.00_ ;_ * \-#,##0.00_ ;_ * &quot;-&quot;??_ ;_ @_ 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0.00000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5" borderId="20" xfId="0" applyNumberFormat="1" applyFill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5" borderId="21" xfId="0" applyNumberForma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5" borderId="25" xfId="0" applyNumberFormat="1" applyFill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9" fontId="1" fillId="6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5" fillId="7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11" xfId="0" applyFill="1" applyBorder="1" applyAlignment="1">
      <alignment/>
    </xf>
    <xf numFmtId="9" fontId="0" fillId="4" borderId="46" xfId="0" applyNumberFormat="1" applyFill="1" applyBorder="1" applyAlignment="1">
      <alignment/>
    </xf>
    <xf numFmtId="9" fontId="0" fillId="4" borderId="11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20" fontId="0" fillId="8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6" borderId="29" xfId="0" applyFont="1" applyFill="1" applyBorder="1" applyAlignment="1">
      <alignment horizontal="center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6" borderId="35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/>
    </xf>
    <xf numFmtId="0" fontId="1" fillId="6" borderId="51" xfId="0" applyFont="1" applyFill="1" applyBorder="1" applyAlignment="1">
      <alignment/>
    </xf>
    <xf numFmtId="0" fontId="1" fillId="6" borderId="52" xfId="0" applyFont="1" applyFill="1" applyBorder="1" applyAlignment="1">
      <alignment/>
    </xf>
    <xf numFmtId="0" fontId="1" fillId="6" borderId="53" xfId="0" applyFont="1" applyFill="1" applyBorder="1" applyAlignment="1">
      <alignment/>
    </xf>
    <xf numFmtId="0" fontId="1" fillId="6" borderId="33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/>
    </xf>
    <xf numFmtId="0" fontId="1" fillId="6" borderId="55" xfId="0" applyFont="1" applyFill="1" applyBorder="1" applyAlignment="1">
      <alignment/>
    </xf>
    <xf numFmtId="0" fontId="1" fillId="6" borderId="27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9" fontId="0" fillId="0" borderId="56" xfId="0" applyNumberForma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9" fontId="0" fillId="0" borderId="54" xfId="0" applyNumberFormat="1" applyBorder="1" applyAlignment="1">
      <alignment horizontal="center" vertical="center"/>
    </xf>
    <xf numFmtId="9" fontId="0" fillId="0" borderId="57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9" fontId="0" fillId="0" borderId="58" xfId="0" applyNumberForma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0" fontId="11" fillId="0" borderId="11" xfId="0" applyNumberFormat="1" applyFont="1" applyBorder="1" applyAlignment="1">
      <alignment/>
    </xf>
    <xf numFmtId="0" fontId="0" fillId="0" borderId="60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9" fontId="0" fillId="0" borderId="63" xfId="0" applyNumberFormat="1" applyBorder="1" applyAlignment="1">
      <alignment horizontal="center" vertical="center"/>
    </xf>
    <xf numFmtId="0" fontId="0" fillId="3" borderId="0" xfId="0" applyFill="1" applyBorder="1" applyAlignment="1">
      <alignment/>
    </xf>
    <xf numFmtId="17" fontId="7" fillId="2" borderId="0" xfId="0" applyNumberFormat="1" applyFont="1" applyFill="1" applyBorder="1" applyAlignment="1">
      <alignment/>
    </xf>
    <xf numFmtId="17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9" fontId="0" fillId="0" borderId="0" xfId="0" applyNumberFormat="1" applyAlignment="1">
      <alignment/>
    </xf>
    <xf numFmtId="0" fontId="0" fillId="0" borderId="6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5" xfId="0" applyFill="1" applyBorder="1" applyAlignment="1">
      <alignment/>
    </xf>
    <xf numFmtId="9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6"/>
  <sheetViews>
    <sheetView workbookViewId="0" topLeftCell="BA1">
      <selection activeCell="BD27" sqref="BD27"/>
    </sheetView>
  </sheetViews>
  <sheetFormatPr defaultColWidth="9.140625" defaultRowHeight="12.75"/>
  <cols>
    <col min="1" max="1" width="17.421875" style="0" customWidth="1"/>
    <col min="11" max="11" width="9.00390625" style="0" customWidth="1"/>
  </cols>
  <sheetData>
    <row r="1" spans="1:71" ht="12.75">
      <c r="A1" s="1" t="s">
        <v>3</v>
      </c>
      <c r="B1" s="1">
        <v>10</v>
      </c>
      <c r="C1" s="1">
        <v>10</v>
      </c>
      <c r="D1" s="1">
        <v>10</v>
      </c>
      <c r="E1" s="1">
        <v>10</v>
      </c>
      <c r="F1" s="1">
        <v>10</v>
      </c>
      <c r="G1" s="1"/>
      <c r="H1" s="1"/>
      <c r="I1" s="1">
        <v>20</v>
      </c>
      <c r="J1" s="1">
        <v>20</v>
      </c>
      <c r="K1" s="1">
        <v>20</v>
      </c>
      <c r="L1" s="1">
        <v>20</v>
      </c>
      <c r="M1" s="1">
        <v>20</v>
      </c>
      <c r="N1" s="1"/>
      <c r="O1" s="1"/>
      <c r="P1" s="1"/>
      <c r="Q1" s="1">
        <v>30</v>
      </c>
      <c r="R1" s="1">
        <v>30</v>
      </c>
      <c r="S1" s="1">
        <v>30</v>
      </c>
      <c r="T1" s="1">
        <v>30</v>
      </c>
      <c r="U1" s="1">
        <v>30</v>
      </c>
      <c r="V1" s="1"/>
      <c r="W1" s="1"/>
      <c r="X1" s="1">
        <v>40</v>
      </c>
      <c r="Y1" s="1">
        <v>40</v>
      </c>
      <c r="Z1" s="1">
        <v>40</v>
      </c>
      <c r="AA1" s="1">
        <v>40</v>
      </c>
      <c r="AB1" s="1">
        <v>40</v>
      </c>
      <c r="AC1" s="1"/>
      <c r="AD1" s="1"/>
      <c r="AE1" s="1">
        <v>50</v>
      </c>
      <c r="AF1" s="1">
        <v>50</v>
      </c>
      <c r="AG1" s="1">
        <v>50</v>
      </c>
      <c r="AH1" s="1">
        <v>50</v>
      </c>
      <c r="AI1" s="1">
        <v>50</v>
      </c>
      <c r="AJ1" s="1"/>
      <c r="AK1" s="1"/>
      <c r="AL1" s="1">
        <v>60</v>
      </c>
      <c r="AM1" s="1">
        <v>60</v>
      </c>
      <c r="AN1" s="1">
        <v>60</v>
      </c>
      <c r="AO1" s="1">
        <v>60</v>
      </c>
      <c r="AP1" s="1">
        <v>60</v>
      </c>
      <c r="AQ1" s="1"/>
      <c r="AR1" s="1"/>
      <c r="AS1" s="1">
        <v>70</v>
      </c>
      <c r="AT1" s="1">
        <v>70</v>
      </c>
      <c r="AU1" s="1">
        <v>70</v>
      </c>
      <c r="AV1" s="1">
        <v>70</v>
      </c>
      <c r="AW1" s="1">
        <v>70</v>
      </c>
      <c r="AX1" s="1"/>
      <c r="AY1" s="1"/>
      <c r="AZ1" s="1">
        <v>80</v>
      </c>
      <c r="BA1" s="1">
        <v>80</v>
      </c>
      <c r="BB1" s="1">
        <v>80</v>
      </c>
      <c r="BC1" s="1">
        <v>80</v>
      </c>
      <c r="BD1" s="1">
        <v>80</v>
      </c>
      <c r="BE1" s="1"/>
      <c r="BF1" s="1"/>
      <c r="BG1" s="1">
        <v>90</v>
      </c>
      <c r="BH1" s="1">
        <v>90</v>
      </c>
      <c r="BI1" s="1">
        <v>90</v>
      </c>
      <c r="BJ1" s="1">
        <v>90</v>
      </c>
      <c r="BK1" s="1">
        <v>90</v>
      </c>
      <c r="BL1" s="1"/>
      <c r="BM1" s="1"/>
      <c r="BN1" s="1">
        <v>100</v>
      </c>
      <c r="BO1" s="1">
        <v>100</v>
      </c>
      <c r="BP1" s="1">
        <v>100</v>
      </c>
      <c r="BQ1" s="1">
        <v>100</v>
      </c>
      <c r="BR1" s="1">
        <v>100</v>
      </c>
      <c r="BS1" s="1"/>
    </row>
    <row r="2" spans="1:70" ht="12.75">
      <c r="A2" s="1" t="s">
        <v>4</v>
      </c>
      <c r="B2">
        <v>1</v>
      </c>
      <c r="C2">
        <v>2</v>
      </c>
      <c r="D2">
        <v>3</v>
      </c>
      <c r="E2">
        <v>4</v>
      </c>
      <c r="F2">
        <v>5</v>
      </c>
      <c r="I2">
        <v>1</v>
      </c>
      <c r="J2">
        <v>2</v>
      </c>
      <c r="K2">
        <v>3</v>
      </c>
      <c r="L2">
        <v>4</v>
      </c>
      <c r="M2">
        <v>5</v>
      </c>
      <c r="Q2">
        <v>1</v>
      </c>
      <c r="R2">
        <v>2</v>
      </c>
      <c r="S2">
        <v>3</v>
      </c>
      <c r="T2">
        <v>4</v>
      </c>
      <c r="U2">
        <v>5</v>
      </c>
      <c r="X2">
        <v>1</v>
      </c>
      <c r="Y2">
        <v>2</v>
      </c>
      <c r="Z2">
        <v>3</v>
      </c>
      <c r="AA2">
        <v>4</v>
      </c>
      <c r="AB2">
        <v>5</v>
      </c>
      <c r="AE2">
        <v>1</v>
      </c>
      <c r="AF2">
        <v>2</v>
      </c>
      <c r="AG2">
        <v>3</v>
      </c>
      <c r="AH2">
        <v>4</v>
      </c>
      <c r="AI2">
        <v>5</v>
      </c>
      <c r="AL2">
        <v>1</v>
      </c>
      <c r="AM2">
        <v>2</v>
      </c>
      <c r="AN2">
        <v>3</v>
      </c>
      <c r="AO2">
        <v>4</v>
      </c>
      <c r="AP2">
        <v>5</v>
      </c>
      <c r="AS2">
        <v>1</v>
      </c>
      <c r="AT2">
        <v>2</v>
      </c>
      <c r="AU2">
        <v>3</v>
      </c>
      <c r="AV2">
        <v>4</v>
      </c>
      <c r="AW2">
        <v>5</v>
      </c>
      <c r="AZ2">
        <v>1</v>
      </c>
      <c r="BA2">
        <v>2</v>
      </c>
      <c r="BB2">
        <v>3</v>
      </c>
      <c r="BC2">
        <v>4</v>
      </c>
      <c r="BD2">
        <v>5</v>
      </c>
      <c r="BG2">
        <v>1</v>
      </c>
      <c r="BH2">
        <v>2</v>
      </c>
      <c r="BI2">
        <v>3</v>
      </c>
      <c r="BJ2">
        <v>4</v>
      </c>
      <c r="BK2">
        <v>5</v>
      </c>
      <c r="BN2">
        <v>1</v>
      </c>
      <c r="BO2">
        <v>2</v>
      </c>
      <c r="BP2">
        <v>3</v>
      </c>
      <c r="BQ2">
        <v>4</v>
      </c>
      <c r="BR2">
        <v>5</v>
      </c>
    </row>
    <row r="3" spans="1:71" ht="12.75">
      <c r="A3" s="1" t="s">
        <v>0</v>
      </c>
      <c r="B3">
        <v>0.105</v>
      </c>
      <c r="C3">
        <v>0.105</v>
      </c>
      <c r="D3">
        <v>0.105</v>
      </c>
      <c r="E3">
        <v>0.105</v>
      </c>
      <c r="F3">
        <v>0.105</v>
      </c>
      <c r="G3">
        <f>SUM(B3:F3)/5</f>
        <v>0.10500000000000001</v>
      </c>
      <c r="I3">
        <v>0.115</v>
      </c>
      <c r="J3">
        <v>0.115</v>
      </c>
      <c r="K3">
        <v>0.115</v>
      </c>
      <c r="L3">
        <v>0.11</v>
      </c>
      <c r="M3">
        <v>0.115</v>
      </c>
      <c r="N3">
        <f>SUM(I3:M3)/5</f>
        <v>0.11400000000000002</v>
      </c>
      <c r="Q3">
        <v>0.122</v>
      </c>
      <c r="R3">
        <v>0.125</v>
      </c>
      <c r="S3">
        <v>0.121</v>
      </c>
      <c r="T3">
        <v>0.125</v>
      </c>
      <c r="U3">
        <v>0.122</v>
      </c>
      <c r="V3">
        <f>SUM(Q3:U3)/5</f>
        <v>0.123</v>
      </c>
      <c r="X3">
        <v>0.13</v>
      </c>
      <c r="Y3">
        <v>0.128</v>
      </c>
      <c r="Z3">
        <v>0.132</v>
      </c>
      <c r="AA3">
        <v>0.132</v>
      </c>
      <c r="AB3">
        <v>0.133</v>
      </c>
      <c r="AC3">
        <f>SUM(X3:AB3)/5</f>
        <v>0.131</v>
      </c>
      <c r="AE3">
        <v>0.14</v>
      </c>
      <c r="AF3">
        <v>0.145</v>
      </c>
      <c r="AG3">
        <v>0.143</v>
      </c>
      <c r="AH3">
        <v>0.14</v>
      </c>
      <c r="AI3">
        <v>0.141</v>
      </c>
      <c r="AJ3">
        <f>SUM(AF3:AI3)/5</f>
        <v>0.11379999999999998</v>
      </c>
      <c r="AL3">
        <v>0.155</v>
      </c>
      <c r="AM3">
        <v>0.155</v>
      </c>
      <c r="AN3">
        <v>0.157</v>
      </c>
      <c r="AO3">
        <v>0.154</v>
      </c>
      <c r="AP3">
        <v>0.158</v>
      </c>
      <c r="AQ3">
        <f>SUM(AL3:AP3)/5</f>
        <v>0.1558</v>
      </c>
      <c r="AS3">
        <v>0.163</v>
      </c>
      <c r="AT3">
        <v>0.165</v>
      </c>
      <c r="AU3">
        <v>0.165</v>
      </c>
      <c r="AV3">
        <v>0.162</v>
      </c>
      <c r="AW3">
        <v>0.164</v>
      </c>
      <c r="AX3">
        <f>SUM(AS3:AW3)/5</f>
        <v>0.1638</v>
      </c>
      <c r="AZ3">
        <v>0.175</v>
      </c>
      <c r="BA3">
        <v>0.173</v>
      </c>
      <c r="BB3">
        <v>0.175</v>
      </c>
      <c r="BC3">
        <v>0.175</v>
      </c>
      <c r="BD3">
        <v>0.172</v>
      </c>
      <c r="BE3">
        <f>SUM(AZ3:BD3)/5</f>
        <v>0.174</v>
      </c>
      <c r="BG3">
        <v>0.187</v>
      </c>
      <c r="BH3">
        <v>0.18</v>
      </c>
      <c r="BI3">
        <v>0.185</v>
      </c>
      <c r="BJ3">
        <v>0.185</v>
      </c>
      <c r="BK3">
        <v>0.182</v>
      </c>
      <c r="BL3">
        <f>SUM(BG3:BK3)/5</f>
        <v>0.18380000000000002</v>
      </c>
      <c r="BN3">
        <v>0.19</v>
      </c>
      <c r="BO3">
        <v>0.186</v>
      </c>
      <c r="BP3">
        <v>0.19</v>
      </c>
      <c r="BQ3">
        <v>0.19</v>
      </c>
      <c r="BR3">
        <v>0.189</v>
      </c>
      <c r="BS3">
        <f>SUM(BN3:BR3)/5</f>
        <v>0.189</v>
      </c>
    </row>
    <row r="4" spans="1:71" ht="12.75">
      <c r="A4" s="1" t="s">
        <v>1</v>
      </c>
      <c r="B4">
        <v>12.066</v>
      </c>
      <c r="C4">
        <v>17.524</v>
      </c>
      <c r="D4">
        <v>19.631</v>
      </c>
      <c r="E4">
        <v>17.822</v>
      </c>
      <c r="F4">
        <v>9.786</v>
      </c>
      <c r="G4">
        <f>SUM(B4:F4)/5</f>
        <v>15.365800000000002</v>
      </c>
      <c r="I4">
        <v>9.802</v>
      </c>
      <c r="J4">
        <v>10.356</v>
      </c>
      <c r="K4">
        <v>10.387</v>
      </c>
      <c r="L4">
        <v>6.53</v>
      </c>
      <c r="M4">
        <v>8.138</v>
      </c>
      <c r="N4">
        <f>SUM(I4:M4)/5</f>
        <v>9.0426</v>
      </c>
      <c r="Q4">
        <v>9.057</v>
      </c>
      <c r="R4">
        <v>7.947</v>
      </c>
      <c r="S4">
        <v>7.826</v>
      </c>
      <c r="T4">
        <v>7.612</v>
      </c>
      <c r="U4">
        <v>6.16</v>
      </c>
      <c r="V4">
        <f>SUM(Q4:U4)/5</f>
        <v>7.720400000000001</v>
      </c>
      <c r="X4">
        <v>6.663</v>
      </c>
      <c r="Y4">
        <v>6.273</v>
      </c>
      <c r="Z4">
        <v>7.213</v>
      </c>
      <c r="AA4">
        <v>7.229</v>
      </c>
      <c r="AB4">
        <v>4.587</v>
      </c>
      <c r="AC4">
        <f>SUM(X4:AB4)/5</f>
        <v>6.393</v>
      </c>
      <c r="AE4">
        <v>4.81</v>
      </c>
      <c r="AF4">
        <v>5.921</v>
      </c>
      <c r="AG4">
        <v>5.257</v>
      </c>
      <c r="AH4">
        <v>5.394</v>
      </c>
      <c r="AI4">
        <v>5.564</v>
      </c>
      <c r="AJ4">
        <f>SUM(AF4:AI4)/5</f>
        <v>4.427200000000001</v>
      </c>
      <c r="AL4">
        <v>4.798</v>
      </c>
      <c r="AM4">
        <v>4.672</v>
      </c>
      <c r="AN4">
        <v>4.831</v>
      </c>
      <c r="AO4">
        <v>5.308</v>
      </c>
      <c r="AP4">
        <v>4.91</v>
      </c>
      <c r="AQ4">
        <f>SUM(AL4:AP4)/5</f>
        <v>4.9037999999999995</v>
      </c>
      <c r="AS4">
        <v>4.41</v>
      </c>
      <c r="AT4">
        <v>4.585</v>
      </c>
      <c r="AU4">
        <v>4.486</v>
      </c>
      <c r="AV4">
        <v>1.289</v>
      </c>
      <c r="AW4">
        <v>4.369</v>
      </c>
      <c r="AX4">
        <f>SUM(AS4:AW4)/5</f>
        <v>3.8278000000000008</v>
      </c>
      <c r="AZ4">
        <v>3.932</v>
      </c>
      <c r="BA4">
        <v>3.806</v>
      </c>
      <c r="BB4">
        <v>3.812</v>
      </c>
      <c r="BC4">
        <v>3.973</v>
      </c>
      <c r="BD4">
        <v>3.931</v>
      </c>
      <c r="BE4">
        <f>SUM(AZ4:BD4)/5</f>
        <v>3.8908</v>
      </c>
      <c r="BG4">
        <v>3.575</v>
      </c>
      <c r="BH4">
        <v>3.394</v>
      </c>
      <c r="BI4">
        <v>3.522</v>
      </c>
      <c r="BJ4">
        <v>3.548</v>
      </c>
      <c r="BK4">
        <v>3.656</v>
      </c>
      <c r="BL4">
        <f>SUM(BG4:BK4)/5</f>
        <v>3.539</v>
      </c>
      <c r="BN4">
        <v>2.963</v>
      </c>
      <c r="BO4">
        <v>2.707</v>
      </c>
      <c r="BP4">
        <v>3.315</v>
      </c>
      <c r="BQ4">
        <v>3.507</v>
      </c>
      <c r="BR4">
        <v>3.462</v>
      </c>
      <c r="BS4">
        <f>SUM(BN4:BR4)/5</f>
        <v>3.1908</v>
      </c>
    </row>
    <row r="5" spans="1:71" ht="12.75">
      <c r="A5" s="1" t="s">
        <v>2</v>
      </c>
      <c r="B5">
        <v>1188</v>
      </c>
      <c r="C5">
        <v>1728</v>
      </c>
      <c r="D5">
        <v>1909</v>
      </c>
      <c r="E5">
        <v>1756</v>
      </c>
      <c r="F5">
        <v>962</v>
      </c>
      <c r="G5">
        <f>SUM(B5:F5)/5</f>
        <v>1508.6</v>
      </c>
      <c r="I5">
        <v>1929</v>
      </c>
      <c r="J5">
        <v>2038</v>
      </c>
      <c r="K5">
        <v>2043</v>
      </c>
      <c r="L5">
        <v>1281</v>
      </c>
      <c r="M5">
        <v>1599</v>
      </c>
      <c r="N5">
        <f>SUM(I5:M5)/5</f>
        <v>1778</v>
      </c>
      <c r="Q5">
        <v>2673</v>
      </c>
      <c r="R5">
        <v>2343</v>
      </c>
      <c r="S5">
        <v>2307</v>
      </c>
      <c r="T5">
        <v>2243</v>
      </c>
      <c r="U5">
        <v>1811</v>
      </c>
      <c r="V5">
        <f>SUM(Q5:U5)/5</f>
        <v>2275.4</v>
      </c>
      <c r="X5">
        <v>2615</v>
      </c>
      <c r="Y5">
        <v>2461</v>
      </c>
      <c r="Z5">
        <v>2833</v>
      </c>
      <c r="AA5">
        <v>2840</v>
      </c>
      <c r="AB5">
        <v>1794</v>
      </c>
      <c r="AC5">
        <f>SUM(X5:AB5)/5</f>
        <v>2508.6</v>
      </c>
      <c r="AE5">
        <v>2354</v>
      </c>
      <c r="AF5">
        <v>2902</v>
      </c>
      <c r="AG5">
        <v>2575</v>
      </c>
      <c r="AH5">
        <v>2642</v>
      </c>
      <c r="AI5">
        <v>2727</v>
      </c>
      <c r="AJ5">
        <f>SUM(AF5:AI5)/5</f>
        <v>2169.2</v>
      </c>
      <c r="AL5">
        <v>2817</v>
      </c>
      <c r="AM5">
        <v>2744</v>
      </c>
      <c r="AN5">
        <v>2836</v>
      </c>
      <c r="AO5">
        <v>3120</v>
      </c>
      <c r="AP5">
        <v>2883</v>
      </c>
      <c r="AQ5">
        <f>SUM(AL5:AP5)/5</f>
        <v>2880</v>
      </c>
      <c r="AS5">
        <v>3005</v>
      </c>
      <c r="AT5">
        <v>3125</v>
      </c>
      <c r="AU5">
        <v>3059</v>
      </c>
      <c r="AV5">
        <v>850</v>
      </c>
      <c r="AW5">
        <v>2976</v>
      </c>
      <c r="AX5">
        <f>SUM(AS5:AW5)/5</f>
        <v>2603</v>
      </c>
      <c r="AZ5">
        <v>3045</v>
      </c>
      <c r="BA5">
        <v>2946</v>
      </c>
      <c r="BB5">
        <v>2949</v>
      </c>
      <c r="BC5">
        <v>3076</v>
      </c>
      <c r="BD5">
        <v>3042</v>
      </c>
      <c r="BE5">
        <f>SUM(AZ5:BD5)/5</f>
        <v>3011.6</v>
      </c>
      <c r="BG5">
        <v>3096</v>
      </c>
      <c r="BH5">
        <v>2934</v>
      </c>
      <c r="BI5">
        <v>3047</v>
      </c>
      <c r="BJ5">
        <v>3069</v>
      </c>
      <c r="BK5">
        <v>3167</v>
      </c>
      <c r="BL5">
        <f>SUM(BG5:BK5)/5</f>
        <v>3062.6</v>
      </c>
      <c r="BN5">
        <v>2679</v>
      </c>
      <c r="BO5">
        <v>2434</v>
      </c>
      <c r="BP5">
        <v>3023</v>
      </c>
      <c r="BQ5">
        <v>3203</v>
      </c>
      <c r="BR5">
        <v>3161</v>
      </c>
      <c r="BS5">
        <f>SUM(BN5:BR5)/5</f>
        <v>2900</v>
      </c>
    </row>
    <row r="6" spans="1:70" ht="12.75">
      <c r="A6" s="1" t="s">
        <v>5</v>
      </c>
      <c r="B6">
        <v>9</v>
      </c>
      <c r="C6">
        <v>9</v>
      </c>
      <c r="D6">
        <v>9</v>
      </c>
      <c r="E6">
        <v>9</v>
      </c>
      <c r="F6">
        <v>9</v>
      </c>
      <c r="I6">
        <v>9</v>
      </c>
      <c r="J6">
        <v>9</v>
      </c>
      <c r="K6">
        <v>9</v>
      </c>
      <c r="L6">
        <v>9</v>
      </c>
      <c r="M6">
        <v>9</v>
      </c>
      <c r="Q6">
        <v>9</v>
      </c>
      <c r="R6">
        <v>9</v>
      </c>
      <c r="S6">
        <v>9</v>
      </c>
      <c r="T6">
        <v>9</v>
      </c>
      <c r="U6">
        <v>9</v>
      </c>
      <c r="X6">
        <v>9</v>
      </c>
      <c r="Y6">
        <v>9</v>
      </c>
      <c r="Z6">
        <v>9</v>
      </c>
      <c r="AA6">
        <v>9</v>
      </c>
      <c r="AB6">
        <v>9</v>
      </c>
      <c r="AE6">
        <v>9</v>
      </c>
      <c r="AF6">
        <v>9</v>
      </c>
      <c r="AG6">
        <v>9</v>
      </c>
      <c r="AH6">
        <v>9</v>
      </c>
      <c r="AI6">
        <v>9</v>
      </c>
      <c r="AL6">
        <v>9</v>
      </c>
      <c r="AM6">
        <v>9</v>
      </c>
      <c r="AN6">
        <v>9</v>
      </c>
      <c r="AO6">
        <v>9</v>
      </c>
      <c r="AP6">
        <v>9</v>
      </c>
      <c r="AS6">
        <v>9</v>
      </c>
      <c r="AT6">
        <v>9</v>
      </c>
      <c r="AU6">
        <v>9</v>
      </c>
      <c r="AV6">
        <v>9</v>
      </c>
      <c r="AW6">
        <v>9</v>
      </c>
      <c r="AZ6">
        <v>9</v>
      </c>
      <c r="BA6">
        <v>9</v>
      </c>
      <c r="BB6">
        <v>9</v>
      </c>
      <c r="BC6">
        <v>9</v>
      </c>
      <c r="BD6">
        <v>9</v>
      </c>
      <c r="BG6">
        <v>9</v>
      </c>
      <c r="BH6">
        <v>9</v>
      </c>
      <c r="BI6">
        <v>9</v>
      </c>
      <c r="BJ6">
        <v>9</v>
      </c>
      <c r="BK6">
        <v>9</v>
      </c>
      <c r="BN6">
        <v>9</v>
      </c>
      <c r="BO6">
        <v>9</v>
      </c>
      <c r="BP6">
        <v>9</v>
      </c>
      <c r="BQ6">
        <v>9</v>
      </c>
      <c r="BR6">
        <v>9</v>
      </c>
    </row>
    <row r="7" spans="1:70" ht="12.75">
      <c r="A7" s="1" t="s">
        <v>6</v>
      </c>
      <c r="B7">
        <v>0.0112</v>
      </c>
      <c r="C7">
        <v>0.0112</v>
      </c>
      <c r="D7">
        <v>0.0112</v>
      </c>
      <c r="E7">
        <v>0.0112</v>
      </c>
      <c r="F7">
        <v>0.0112</v>
      </c>
      <c r="I7">
        <v>0.0112</v>
      </c>
      <c r="J7">
        <v>0.0112</v>
      </c>
      <c r="K7">
        <v>0.0112</v>
      </c>
      <c r="L7">
        <v>0.0112</v>
      </c>
      <c r="M7">
        <v>0.0112</v>
      </c>
      <c r="Q7">
        <v>0.0112</v>
      </c>
      <c r="R7">
        <v>0.0112</v>
      </c>
      <c r="S7">
        <v>0.0112</v>
      </c>
      <c r="T7">
        <v>0.0112</v>
      </c>
      <c r="U7">
        <v>0.0112</v>
      </c>
      <c r="X7">
        <v>0.0112</v>
      </c>
      <c r="Y7">
        <v>0.0112</v>
      </c>
      <c r="Z7">
        <v>0.0112</v>
      </c>
      <c r="AA7">
        <v>0.0112</v>
      </c>
      <c r="AB7">
        <v>0.0112</v>
      </c>
      <c r="AE7">
        <v>0.0112</v>
      </c>
      <c r="AF7">
        <v>0.0112</v>
      </c>
      <c r="AG7">
        <v>0.0112</v>
      </c>
      <c r="AH7">
        <v>0.0112</v>
      </c>
      <c r="AI7">
        <v>0.0112</v>
      </c>
      <c r="AL7">
        <v>0.0112</v>
      </c>
      <c r="AM7">
        <v>0.0112</v>
      </c>
      <c r="AN7">
        <v>0.0112</v>
      </c>
      <c r="AO7">
        <v>0.0112</v>
      </c>
      <c r="AP7">
        <v>0.0112</v>
      </c>
      <c r="AS7">
        <v>0.0112</v>
      </c>
      <c r="AT7">
        <v>0.0112</v>
      </c>
      <c r="AU7">
        <v>0.0112</v>
      </c>
      <c r="AV7">
        <v>0.0112</v>
      </c>
      <c r="AW7">
        <v>0.0112</v>
      </c>
      <c r="AZ7">
        <v>0.0112</v>
      </c>
      <c r="BA7">
        <v>0.0112</v>
      </c>
      <c r="BB7">
        <v>0.0112</v>
      </c>
      <c r="BC7">
        <v>0.0112</v>
      </c>
      <c r="BD7">
        <v>0.0112</v>
      </c>
      <c r="BG7">
        <v>0.0112</v>
      </c>
      <c r="BH7">
        <v>0.0112</v>
      </c>
      <c r="BI7">
        <v>0.0112</v>
      </c>
      <c r="BJ7">
        <v>0.0112</v>
      </c>
      <c r="BK7">
        <v>0.0112</v>
      </c>
      <c r="BN7">
        <v>0.0112</v>
      </c>
      <c r="BO7">
        <v>0.0112</v>
      </c>
      <c r="BP7">
        <v>0.0112</v>
      </c>
      <c r="BQ7">
        <v>0.0112</v>
      </c>
      <c r="BR7">
        <v>0.0112</v>
      </c>
    </row>
    <row r="8" spans="1:70" ht="12.75">
      <c r="A8" s="1" t="s">
        <v>7</v>
      </c>
      <c r="B8">
        <v>0.1</v>
      </c>
      <c r="C8">
        <v>0.1</v>
      </c>
      <c r="D8">
        <v>0.1</v>
      </c>
      <c r="E8">
        <v>0.1</v>
      </c>
      <c r="F8">
        <v>0.1</v>
      </c>
      <c r="I8">
        <v>0.1</v>
      </c>
      <c r="J8">
        <v>0.1</v>
      </c>
      <c r="K8">
        <v>0.1</v>
      </c>
      <c r="L8">
        <v>0.1</v>
      </c>
      <c r="M8">
        <v>0.1</v>
      </c>
      <c r="Q8">
        <v>0.1</v>
      </c>
      <c r="R8">
        <v>0.1</v>
      </c>
      <c r="S8">
        <v>0.1</v>
      </c>
      <c r="T8">
        <v>0.1</v>
      </c>
      <c r="U8">
        <v>0.1</v>
      </c>
      <c r="X8">
        <v>0.1</v>
      </c>
      <c r="Y8">
        <v>0.1</v>
      </c>
      <c r="Z8">
        <v>0.1</v>
      </c>
      <c r="AA8">
        <v>0.1</v>
      </c>
      <c r="AB8">
        <v>0.1</v>
      </c>
      <c r="AE8">
        <v>0.1</v>
      </c>
      <c r="AF8">
        <v>0.1</v>
      </c>
      <c r="AG8">
        <v>0.1</v>
      </c>
      <c r="AH8">
        <v>0.1</v>
      </c>
      <c r="AI8">
        <v>0.1</v>
      </c>
      <c r="AL8">
        <v>0.1</v>
      </c>
      <c r="AM8">
        <v>0.1</v>
      </c>
      <c r="AN8">
        <v>0.1</v>
      </c>
      <c r="AO8">
        <v>0.1</v>
      </c>
      <c r="AP8">
        <v>0.1</v>
      </c>
      <c r="AS8">
        <v>0.1</v>
      </c>
      <c r="AT8">
        <v>0.1</v>
      </c>
      <c r="AU8">
        <v>0.1</v>
      </c>
      <c r="AV8">
        <v>0.1</v>
      </c>
      <c r="AW8">
        <v>0.1</v>
      </c>
      <c r="AZ8">
        <v>0.1</v>
      </c>
      <c r="BA8">
        <v>0.1</v>
      </c>
      <c r="BB8">
        <v>0.1</v>
      </c>
      <c r="BC8">
        <v>0.1</v>
      </c>
      <c r="BD8">
        <v>0.1</v>
      </c>
      <c r="BG8">
        <v>0.1</v>
      </c>
      <c r="BH8">
        <v>0.1</v>
      </c>
      <c r="BI8">
        <v>0.1</v>
      </c>
      <c r="BJ8">
        <v>0.1</v>
      </c>
      <c r="BK8">
        <v>0.1</v>
      </c>
      <c r="BN8">
        <v>0.1</v>
      </c>
      <c r="BO8">
        <v>0.1</v>
      </c>
      <c r="BP8">
        <v>0.1</v>
      </c>
      <c r="BQ8">
        <v>0.1</v>
      </c>
      <c r="BR8">
        <v>0.1</v>
      </c>
    </row>
    <row r="10" spans="1:67" ht="12.75">
      <c r="A10" s="1" t="s">
        <v>9</v>
      </c>
      <c r="B10">
        <f>0.1*9.81</f>
        <v>0.9810000000000001</v>
      </c>
      <c r="C10" t="s">
        <v>10</v>
      </c>
      <c r="H10" s="1" t="s">
        <v>9</v>
      </c>
      <c r="I10">
        <f>0.1*9.81</f>
        <v>0.9810000000000001</v>
      </c>
      <c r="J10" t="s">
        <v>10</v>
      </c>
      <c r="P10" s="1" t="s">
        <v>9</v>
      </c>
      <c r="Q10">
        <f>0.1*9.81</f>
        <v>0.9810000000000001</v>
      </c>
      <c r="R10" t="s">
        <v>10</v>
      </c>
      <c r="W10" s="1" t="s">
        <v>9</v>
      </c>
      <c r="X10">
        <f>0.1*9.81</f>
        <v>0.9810000000000001</v>
      </c>
      <c r="Y10" t="s">
        <v>10</v>
      </c>
      <c r="AD10" s="1" t="s">
        <v>9</v>
      </c>
      <c r="AE10">
        <f>0.1*9.81</f>
        <v>0.9810000000000001</v>
      </c>
      <c r="AF10" t="s">
        <v>10</v>
      </c>
      <c r="AK10" s="1" t="s">
        <v>9</v>
      </c>
      <c r="AL10">
        <f>0.1*9.81</f>
        <v>0.9810000000000001</v>
      </c>
      <c r="AM10" t="s">
        <v>10</v>
      </c>
      <c r="AR10" s="1" t="s">
        <v>9</v>
      </c>
      <c r="AS10">
        <f>0.1*9.81</f>
        <v>0.9810000000000001</v>
      </c>
      <c r="AT10" t="s">
        <v>10</v>
      </c>
      <c r="AY10" s="1" t="s">
        <v>9</v>
      </c>
      <c r="AZ10">
        <f>0.1*9.81</f>
        <v>0.9810000000000001</v>
      </c>
      <c r="BA10" t="s">
        <v>10</v>
      </c>
      <c r="BF10" s="1" t="s">
        <v>9</v>
      </c>
      <c r="BG10">
        <f>0.1*9.81</f>
        <v>0.9810000000000001</v>
      </c>
      <c r="BH10" t="s">
        <v>10</v>
      </c>
      <c r="BM10" s="1" t="s">
        <v>9</v>
      </c>
      <c r="BN10">
        <f>0.1*9.81</f>
        <v>0.9810000000000001</v>
      </c>
      <c r="BO10" t="s">
        <v>10</v>
      </c>
    </row>
    <row r="11" spans="1:67" ht="12.75">
      <c r="A11" s="1" t="s">
        <v>8</v>
      </c>
      <c r="B11">
        <f>B10*B7</f>
        <v>0.0109872</v>
      </c>
      <c r="C11" t="s">
        <v>11</v>
      </c>
      <c r="H11" s="1" t="s">
        <v>8</v>
      </c>
      <c r="I11">
        <f>I10*I7</f>
        <v>0.0109872</v>
      </c>
      <c r="J11" t="s">
        <v>11</v>
      </c>
      <c r="P11" s="1" t="s">
        <v>8</v>
      </c>
      <c r="Q11">
        <f>Q10*Q7</f>
        <v>0.0109872</v>
      </c>
      <c r="R11" t="s">
        <v>11</v>
      </c>
      <c r="W11" s="1" t="s">
        <v>8</v>
      </c>
      <c r="X11">
        <f>X10*X7</f>
        <v>0.0109872</v>
      </c>
      <c r="Y11" t="s">
        <v>11</v>
      </c>
      <c r="AD11" s="1" t="s">
        <v>8</v>
      </c>
      <c r="AE11">
        <f>AE10*AE7</f>
        <v>0.0109872</v>
      </c>
      <c r="AF11" t="s">
        <v>11</v>
      </c>
      <c r="AK11" s="1" t="s">
        <v>8</v>
      </c>
      <c r="AL11">
        <f>AL10*AL7</f>
        <v>0.0109872</v>
      </c>
      <c r="AM11" t="s">
        <v>11</v>
      </c>
      <c r="AR11" s="1" t="s">
        <v>8</v>
      </c>
      <c r="AS11">
        <f>AS10*AS7</f>
        <v>0.0109872</v>
      </c>
      <c r="AT11" t="s">
        <v>11</v>
      </c>
      <c r="AY11" s="1" t="s">
        <v>8</v>
      </c>
      <c r="AZ11">
        <f>AZ10*AZ7</f>
        <v>0.0109872</v>
      </c>
      <c r="BA11" t="s">
        <v>11</v>
      </c>
      <c r="BF11" s="1" t="s">
        <v>8</v>
      </c>
      <c r="BG11">
        <f>BG10*BG7</f>
        <v>0.0109872</v>
      </c>
      <c r="BH11" t="s">
        <v>11</v>
      </c>
      <c r="BM11" s="1" t="s">
        <v>8</v>
      </c>
      <c r="BN11">
        <f>BN10*BN7</f>
        <v>0.0109872</v>
      </c>
      <c r="BO11" t="s">
        <v>11</v>
      </c>
    </row>
    <row r="12" spans="1:67" ht="12.75">
      <c r="A12" s="1" t="s">
        <v>15</v>
      </c>
      <c r="B12">
        <f>G5/360*2*3.141592*B7</f>
        <v>0.2948963541191111</v>
      </c>
      <c r="C12" t="s">
        <v>16</v>
      </c>
      <c r="H12" s="1" t="s">
        <v>15</v>
      </c>
      <c r="I12">
        <f>N5/360*2*3.141592*I7</f>
        <v>0.3475578136177778</v>
      </c>
      <c r="J12" t="s">
        <v>16</v>
      </c>
      <c r="P12" s="1" t="s">
        <v>15</v>
      </c>
      <c r="Q12">
        <f>V5/360*2*3.141592*Q7</f>
        <v>0.44478799162311117</v>
      </c>
      <c r="R12" t="s">
        <v>16</v>
      </c>
      <c r="W12" s="1" t="s">
        <v>15</v>
      </c>
      <c r="X12">
        <f>AC5/360*2*3.141592*X7</f>
        <v>0.4903731896746666</v>
      </c>
      <c r="Y12" t="s">
        <v>16</v>
      </c>
      <c r="AD12" s="1" t="s">
        <v>15</v>
      </c>
      <c r="AE12">
        <f>AJ5/360*2*3.141592*AE7</f>
        <v>0.42402835168711106</v>
      </c>
      <c r="AF12" t="s">
        <v>16</v>
      </c>
      <c r="AK12" s="1" t="s">
        <v>15</v>
      </c>
      <c r="AL12">
        <f>AQ5/360*2*3.141592*AL7</f>
        <v>0.5629732864</v>
      </c>
      <c r="AM12" t="s">
        <v>16</v>
      </c>
      <c r="AR12" s="1" t="s">
        <v>15</v>
      </c>
      <c r="AS12">
        <f>AX5/360*2*3.141592*AS7</f>
        <v>0.5088262029511111</v>
      </c>
      <c r="AT12" t="s">
        <v>16</v>
      </c>
      <c r="AY12" s="1" t="s">
        <v>15</v>
      </c>
      <c r="AZ12">
        <f>BE5/360*2*3.141592*AZ7</f>
        <v>0.5886980379591112</v>
      </c>
      <c r="BA12" t="s">
        <v>16</v>
      </c>
      <c r="BF12" s="1" t="s">
        <v>15</v>
      </c>
      <c r="BG12">
        <f>BL5/360*2*3.141592*BG7</f>
        <v>0.5986673565724444</v>
      </c>
      <c r="BH12" t="s">
        <v>16</v>
      </c>
      <c r="BM12" s="1" t="s">
        <v>15</v>
      </c>
      <c r="BN12">
        <f>BS5/360*2*3.141592*BN7</f>
        <v>0.566882823111111</v>
      </c>
      <c r="BO12" t="s">
        <v>16</v>
      </c>
    </row>
    <row r="13" spans="1:67" ht="12.75">
      <c r="A13" s="1" t="s">
        <v>12</v>
      </c>
      <c r="B13">
        <f>B10*B12</f>
        <v>0.289293323390848</v>
      </c>
      <c r="C13" t="s">
        <v>17</v>
      </c>
      <c r="H13" s="1" t="s">
        <v>12</v>
      </c>
      <c r="I13">
        <f>I10*I12</f>
        <v>0.34095421515904006</v>
      </c>
      <c r="J13" t="s">
        <v>17</v>
      </c>
      <c r="P13" s="1" t="s">
        <v>12</v>
      </c>
      <c r="Q13">
        <f>Q10*Q12</f>
        <v>0.4363370197822721</v>
      </c>
      <c r="R13" t="s">
        <v>17</v>
      </c>
      <c r="W13" s="1" t="s">
        <v>12</v>
      </c>
      <c r="X13">
        <f>X10*X12</f>
        <v>0.48105609907084795</v>
      </c>
      <c r="Y13" t="s">
        <v>17</v>
      </c>
      <c r="AD13" s="1" t="s">
        <v>12</v>
      </c>
      <c r="AE13">
        <f>AE10*AE12</f>
        <v>0.415971813005056</v>
      </c>
      <c r="AF13" t="s">
        <v>17</v>
      </c>
      <c r="AK13" s="1" t="s">
        <v>12</v>
      </c>
      <c r="AL13">
        <f>AL10*AL12</f>
        <v>0.5522767939584</v>
      </c>
      <c r="AM13" t="s">
        <v>17</v>
      </c>
      <c r="AR13" s="1" t="s">
        <v>12</v>
      </c>
      <c r="AS13">
        <f>AS10*AS12</f>
        <v>0.49915850509504006</v>
      </c>
      <c r="AT13" t="s">
        <v>17</v>
      </c>
      <c r="AY13" s="1" t="s">
        <v>12</v>
      </c>
      <c r="AZ13">
        <f>AZ10*AZ12</f>
        <v>0.5775127752378881</v>
      </c>
      <c r="BA13" t="s">
        <v>17</v>
      </c>
      <c r="BF13" s="1" t="s">
        <v>12</v>
      </c>
      <c r="BG13">
        <f>BG10*BG12</f>
        <v>0.587292676797568</v>
      </c>
      <c r="BH13" t="s">
        <v>17</v>
      </c>
      <c r="BM13" s="1" t="s">
        <v>12</v>
      </c>
      <c r="BN13">
        <f>BN10*BN12</f>
        <v>0.556112049472</v>
      </c>
      <c r="BO13" t="s">
        <v>17</v>
      </c>
    </row>
    <row r="14" spans="1:67" ht="12.75">
      <c r="A14" s="1" t="s">
        <v>13</v>
      </c>
      <c r="B14">
        <f>B13/G4</f>
        <v>0.018827091553374895</v>
      </c>
      <c r="C14" t="s">
        <v>18</v>
      </c>
      <c r="H14" s="1" t="s">
        <v>13</v>
      </c>
      <c r="I14">
        <f>I13/N4</f>
        <v>0.03770532978999846</v>
      </c>
      <c r="J14" t="s">
        <v>18</v>
      </c>
      <c r="P14" s="1" t="s">
        <v>13</v>
      </c>
      <c r="Q14">
        <f>Q13/V4</f>
        <v>0.056517410986771675</v>
      </c>
      <c r="R14" t="s">
        <v>18</v>
      </c>
      <c r="W14" s="1" t="s">
        <v>13</v>
      </c>
      <c r="X14">
        <f>X13/AC4</f>
        <v>0.07524731723304363</v>
      </c>
      <c r="Y14" t="s">
        <v>18</v>
      </c>
      <c r="AD14" s="1" t="s">
        <v>13</v>
      </c>
      <c r="AE14">
        <f>AE13/AJ4</f>
        <v>0.09395821580345498</v>
      </c>
      <c r="AF14" t="s">
        <v>18</v>
      </c>
      <c r="AK14" s="1" t="s">
        <v>13</v>
      </c>
      <c r="AL14">
        <f>AL13/AQ4</f>
        <v>0.11262221011427874</v>
      </c>
      <c r="AM14" t="s">
        <v>18</v>
      </c>
      <c r="AR14" s="1" t="s">
        <v>13</v>
      </c>
      <c r="AS14">
        <f>AS13/AX4</f>
        <v>0.13040349681149485</v>
      </c>
      <c r="AT14" t="s">
        <v>18</v>
      </c>
      <c r="AY14" s="1" t="s">
        <v>13</v>
      </c>
      <c r="AZ14">
        <f>AZ13/BE4</f>
        <v>0.14843034215017173</v>
      </c>
      <c r="BA14" t="s">
        <v>18</v>
      </c>
      <c r="BF14" s="1" t="s">
        <v>13</v>
      </c>
      <c r="BG14">
        <f>BG13/BL4</f>
        <v>0.16594876428300875</v>
      </c>
      <c r="BH14" t="s">
        <v>18</v>
      </c>
      <c r="BM14" s="1" t="s">
        <v>13</v>
      </c>
      <c r="BN14">
        <f>BN13/BS4</f>
        <v>0.17428608796289333</v>
      </c>
      <c r="BO14" t="s">
        <v>18</v>
      </c>
    </row>
    <row r="15" spans="1:67" ht="12.75">
      <c r="A15" s="1" t="s">
        <v>14</v>
      </c>
      <c r="B15">
        <f>F6*G3</f>
        <v>0.9450000000000001</v>
      </c>
      <c r="C15" t="s">
        <v>18</v>
      </c>
      <c r="H15" s="1" t="s">
        <v>14</v>
      </c>
      <c r="I15">
        <f>M6*N3</f>
        <v>1.0260000000000002</v>
      </c>
      <c r="J15" t="s">
        <v>18</v>
      </c>
      <c r="P15" s="1" t="s">
        <v>14</v>
      </c>
      <c r="Q15">
        <f>U6*V3</f>
        <v>1.107</v>
      </c>
      <c r="R15" t="s">
        <v>18</v>
      </c>
      <c r="W15" s="1" t="s">
        <v>14</v>
      </c>
      <c r="X15">
        <f>AB6*AC3</f>
        <v>1.179</v>
      </c>
      <c r="Y15" t="s">
        <v>18</v>
      </c>
      <c r="AD15" s="1" t="s">
        <v>14</v>
      </c>
      <c r="AE15">
        <f>AI6*AJ3</f>
        <v>1.0241999999999998</v>
      </c>
      <c r="AF15" t="s">
        <v>18</v>
      </c>
      <c r="AK15" s="1" t="s">
        <v>14</v>
      </c>
      <c r="AL15">
        <f>AP6*AQ3</f>
        <v>1.4022</v>
      </c>
      <c r="AM15" t="s">
        <v>18</v>
      </c>
      <c r="AR15" s="1" t="s">
        <v>14</v>
      </c>
      <c r="AS15">
        <f>AW6*AX3</f>
        <v>1.4742</v>
      </c>
      <c r="AT15" t="s">
        <v>18</v>
      </c>
      <c r="AY15" s="1" t="s">
        <v>14</v>
      </c>
      <c r="AZ15">
        <f>BD6*BE3</f>
        <v>1.5659999999999998</v>
      </c>
      <c r="BA15" t="s">
        <v>18</v>
      </c>
      <c r="BF15" s="1" t="s">
        <v>14</v>
      </c>
      <c r="BG15">
        <f>BK6*BL3</f>
        <v>1.6542000000000001</v>
      </c>
      <c r="BH15" t="s">
        <v>18</v>
      </c>
      <c r="BM15" s="1" t="s">
        <v>14</v>
      </c>
      <c r="BN15">
        <f>BR6*BS3</f>
        <v>1.701</v>
      </c>
      <c r="BO15" t="s">
        <v>18</v>
      </c>
    </row>
    <row r="16" spans="1:67" ht="12.75">
      <c r="A16" s="1" t="s">
        <v>19</v>
      </c>
      <c r="B16" s="2">
        <f>B14/B15*100</f>
        <v>1.9922848204629517</v>
      </c>
      <c r="C16" t="s">
        <v>20</v>
      </c>
      <c r="H16" s="1" t="s">
        <v>19</v>
      </c>
      <c r="I16" s="2">
        <f>I14/I15*100</f>
        <v>3.6749834103312327</v>
      </c>
      <c r="J16" t="s">
        <v>20</v>
      </c>
      <c r="P16" s="1" t="s">
        <v>19</v>
      </c>
      <c r="Q16" s="2">
        <f>Q14/Q15*100</f>
        <v>5.105457180376845</v>
      </c>
      <c r="R16" t="s">
        <v>20</v>
      </c>
      <c r="W16" s="1" t="s">
        <v>19</v>
      </c>
      <c r="X16" s="2">
        <f>X14/X15*100</f>
        <v>6.382300019766212</v>
      </c>
      <c r="Y16" t="s">
        <v>20</v>
      </c>
      <c r="AD16" s="1" t="s">
        <v>19</v>
      </c>
      <c r="AE16" s="2">
        <f>AE14/AE15*100</f>
        <v>9.17381525126489</v>
      </c>
      <c r="AF16" t="s">
        <v>20</v>
      </c>
      <c r="AK16" s="1" t="s">
        <v>19</v>
      </c>
      <c r="AL16" s="2">
        <f>AL14/AL15*100</f>
        <v>8.031822144792379</v>
      </c>
      <c r="AM16" t="s">
        <v>20</v>
      </c>
      <c r="AR16" s="1" t="s">
        <v>19</v>
      </c>
      <c r="AS16" s="2">
        <f>AS14/AS15*100</f>
        <v>8.845712712759115</v>
      </c>
      <c r="AT16" t="s">
        <v>20</v>
      </c>
      <c r="AY16" s="1" t="s">
        <v>19</v>
      </c>
      <c r="AZ16" s="2">
        <f>AZ14/AZ15*100</f>
        <v>9.478310482131018</v>
      </c>
      <c r="BA16" t="s">
        <v>20</v>
      </c>
      <c r="BF16" s="1" t="s">
        <v>19</v>
      </c>
      <c r="BG16" s="2">
        <f>BG14/BG15*100</f>
        <v>10.031964954842747</v>
      </c>
      <c r="BH16" t="s">
        <v>20</v>
      </c>
      <c r="BM16" s="1" t="s">
        <v>19</v>
      </c>
      <c r="BN16" s="2">
        <f>BN14/BN15*100</f>
        <v>10.246095706225358</v>
      </c>
      <c r="BO16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workbookViewId="0" topLeftCell="A1">
      <selection activeCell="E191" sqref="E191"/>
    </sheetView>
  </sheetViews>
  <sheetFormatPr defaultColWidth="9.140625" defaultRowHeight="12.75"/>
  <cols>
    <col min="3" max="3" width="11.57421875" style="0" customWidth="1"/>
    <col min="6" max="6" width="13.140625" style="0" customWidth="1"/>
    <col min="7" max="7" width="11.140625" style="0" customWidth="1"/>
    <col min="8" max="8" width="11.57421875" style="0" customWidth="1"/>
    <col min="9" max="9" width="12.00390625" style="0" customWidth="1"/>
    <col min="10" max="10" width="13.140625" style="0" customWidth="1"/>
    <col min="11" max="11" width="18.421875" style="0" customWidth="1"/>
  </cols>
  <sheetData>
    <row r="1" spans="2:3" ht="12.75">
      <c r="B1" t="s">
        <v>30</v>
      </c>
      <c r="C1" t="s">
        <v>31</v>
      </c>
    </row>
    <row r="4" spans="2:11" ht="12.75">
      <c r="B4" s="3" t="s">
        <v>21</v>
      </c>
      <c r="C4" s="4" t="s">
        <v>0</v>
      </c>
      <c r="D4" s="15" t="s">
        <v>22</v>
      </c>
      <c r="E4" s="4"/>
      <c r="F4" s="5" t="s">
        <v>23</v>
      </c>
      <c r="G4" s="5" t="s">
        <v>24</v>
      </c>
      <c r="H4" s="5" t="s">
        <v>25</v>
      </c>
      <c r="I4" s="15" t="s">
        <v>13</v>
      </c>
      <c r="J4" s="15" t="s">
        <v>26</v>
      </c>
      <c r="K4" s="5" t="s">
        <v>27</v>
      </c>
    </row>
    <row r="5" spans="2:11" ht="12.75">
      <c r="B5" s="6">
        <v>0.1</v>
      </c>
      <c r="C5" s="7">
        <v>0.11</v>
      </c>
      <c r="D5" s="16">
        <f>C5*9</f>
        <v>0.99</v>
      </c>
      <c r="E5" s="8"/>
      <c r="F5" s="8">
        <v>0</v>
      </c>
      <c r="G5" s="8">
        <v>0</v>
      </c>
      <c r="H5" s="8">
        <v>0</v>
      </c>
      <c r="I5" s="16" t="e">
        <f>H5/0</f>
        <v>#DIV/0!</v>
      </c>
      <c r="J5" s="16" t="e">
        <f>I5/D5</f>
        <v>#DIV/0!</v>
      </c>
      <c r="K5" s="9">
        <v>0</v>
      </c>
    </row>
    <row r="6" spans="2:11" ht="12.75">
      <c r="B6" s="6">
        <v>0.2</v>
      </c>
      <c r="C6" s="7">
        <v>0.13</v>
      </c>
      <c r="D6" s="16">
        <f aca="true" t="shared" si="0" ref="D6:D14">C6*9</f>
        <v>1.17</v>
      </c>
      <c r="E6" s="8"/>
      <c r="F6" s="8">
        <v>0.37</v>
      </c>
      <c r="G6" s="8">
        <v>15.3</v>
      </c>
      <c r="H6" s="8">
        <v>784</v>
      </c>
      <c r="I6" s="16">
        <f>H6/G6/1000</f>
        <v>0.05124183006535947</v>
      </c>
      <c r="J6" s="17">
        <f>I6/D6*100</f>
        <v>4.37964359532987</v>
      </c>
      <c r="K6" s="10">
        <f>(F6/(2*3.14159*0.013))*360</f>
        <v>1630.7274097119366</v>
      </c>
    </row>
    <row r="7" spans="2:11" ht="12.75">
      <c r="B7" s="6">
        <v>0.3</v>
      </c>
      <c r="C7" s="7">
        <v>0.14</v>
      </c>
      <c r="D7" s="16">
        <f t="shared" si="0"/>
        <v>1.2600000000000002</v>
      </c>
      <c r="E7" s="8"/>
      <c r="F7" s="8">
        <v>0.6</v>
      </c>
      <c r="G7" s="8">
        <v>12.2</v>
      </c>
      <c r="H7" s="8">
        <v>1027</v>
      </c>
      <c r="I7" s="16">
        <f aca="true" t="shared" si="1" ref="I7:I14">H7/G7/1000</f>
        <v>0.08418032786885246</v>
      </c>
      <c r="J7" s="17">
        <f aca="true" t="shared" si="2" ref="J7:J14">I7/D7*100</f>
        <v>6.680978402289877</v>
      </c>
      <c r="K7" s="10">
        <f aca="true" t="shared" si="3" ref="K7:K14">(F7/(2*3.14159*0.013))*360</f>
        <v>2644.4228265598977</v>
      </c>
    </row>
    <row r="8" spans="2:11" ht="12.75">
      <c r="B8" s="6">
        <v>0.4</v>
      </c>
      <c r="C8" s="7">
        <v>0.16</v>
      </c>
      <c r="D8" s="16">
        <f t="shared" si="0"/>
        <v>1.44</v>
      </c>
      <c r="E8" s="8"/>
      <c r="F8" s="8">
        <v>0.61</v>
      </c>
      <c r="G8" s="8">
        <v>8.4</v>
      </c>
      <c r="H8" s="8">
        <v>1290</v>
      </c>
      <c r="I8" s="16">
        <f t="shared" si="1"/>
        <v>0.15357142857142855</v>
      </c>
      <c r="J8" s="17">
        <f t="shared" si="2"/>
        <v>10.66468253968254</v>
      </c>
      <c r="K8" s="10">
        <f t="shared" si="3"/>
        <v>2688.4965403358956</v>
      </c>
    </row>
    <row r="9" spans="2:11" ht="12.75">
      <c r="B9" s="6">
        <v>0.5</v>
      </c>
      <c r="C9" s="7">
        <v>0.18</v>
      </c>
      <c r="D9" s="16">
        <f t="shared" si="0"/>
        <v>1.6199999999999999</v>
      </c>
      <c r="E9" s="8"/>
      <c r="F9" s="8">
        <v>0.55</v>
      </c>
      <c r="G9" s="8">
        <v>5.6</v>
      </c>
      <c r="H9" s="8">
        <v>1160</v>
      </c>
      <c r="I9" s="16">
        <f t="shared" si="1"/>
        <v>0.20714285714285716</v>
      </c>
      <c r="J9" s="17">
        <f t="shared" si="2"/>
        <v>12.786596119929456</v>
      </c>
      <c r="K9" s="10">
        <f t="shared" si="3"/>
        <v>2424.0542576799066</v>
      </c>
    </row>
    <row r="10" spans="2:11" ht="12.75">
      <c r="B10" s="6">
        <v>0.6</v>
      </c>
      <c r="C10" s="7">
        <v>0.2</v>
      </c>
      <c r="D10" s="16">
        <f t="shared" si="0"/>
        <v>1.8</v>
      </c>
      <c r="E10" s="8"/>
      <c r="F10" s="8">
        <v>0.53</v>
      </c>
      <c r="G10" s="8">
        <v>4.3</v>
      </c>
      <c r="H10" s="8">
        <v>1123</v>
      </c>
      <c r="I10" s="16">
        <f t="shared" si="1"/>
        <v>0.26116279069767445</v>
      </c>
      <c r="J10" s="17">
        <f t="shared" si="2"/>
        <v>14.50904392764858</v>
      </c>
      <c r="K10" s="10">
        <f t="shared" si="3"/>
        <v>2335.90683012791</v>
      </c>
    </row>
    <row r="11" spans="2:11" ht="12.75">
      <c r="B11" s="6">
        <v>0.7</v>
      </c>
      <c r="C11" s="7">
        <v>0.22</v>
      </c>
      <c r="D11" s="16">
        <f t="shared" si="0"/>
        <v>1.98</v>
      </c>
      <c r="E11" s="8"/>
      <c r="F11" s="8">
        <v>0.59</v>
      </c>
      <c r="G11" s="8">
        <v>4</v>
      </c>
      <c r="H11" s="8">
        <v>1150</v>
      </c>
      <c r="I11" s="16">
        <f t="shared" si="1"/>
        <v>0.2875</v>
      </c>
      <c r="J11" s="17">
        <f t="shared" si="2"/>
        <v>14.520202020202019</v>
      </c>
      <c r="K11" s="10">
        <f t="shared" si="3"/>
        <v>2600.349112783899</v>
      </c>
    </row>
    <row r="12" spans="2:11" ht="12.75">
      <c r="B12" s="6">
        <v>0.8</v>
      </c>
      <c r="C12" s="7">
        <v>0.25</v>
      </c>
      <c r="D12" s="16">
        <f t="shared" si="0"/>
        <v>2.25</v>
      </c>
      <c r="E12" s="8"/>
      <c r="F12" s="8">
        <v>0.48</v>
      </c>
      <c r="G12" s="8">
        <v>2.9</v>
      </c>
      <c r="H12" s="8">
        <v>1017</v>
      </c>
      <c r="I12" s="16">
        <f t="shared" si="1"/>
        <v>0.3506896551724138</v>
      </c>
      <c r="J12" s="17">
        <f t="shared" si="2"/>
        <v>15.586206896551724</v>
      </c>
      <c r="K12" s="10">
        <f t="shared" si="3"/>
        <v>2115.538261247918</v>
      </c>
    </row>
    <row r="13" spans="2:11" ht="12.75">
      <c r="B13" s="6">
        <v>0.9</v>
      </c>
      <c r="C13" s="7">
        <v>0.28</v>
      </c>
      <c r="D13" s="16">
        <f t="shared" si="0"/>
        <v>2.5200000000000005</v>
      </c>
      <c r="E13" s="8"/>
      <c r="F13" s="8">
        <v>0.65</v>
      </c>
      <c r="G13" s="8">
        <v>3.4</v>
      </c>
      <c r="H13" s="8">
        <v>1377</v>
      </c>
      <c r="I13" s="16">
        <f t="shared" si="1"/>
        <v>0.405</v>
      </c>
      <c r="J13" s="17">
        <f t="shared" si="2"/>
        <v>16.07142857142857</v>
      </c>
      <c r="K13" s="10">
        <f t="shared" si="3"/>
        <v>2864.791395439889</v>
      </c>
    </row>
    <row r="14" spans="2:11" ht="12.75">
      <c r="B14" s="6">
        <v>1</v>
      </c>
      <c r="C14" s="11">
        <v>0.29</v>
      </c>
      <c r="D14" s="16">
        <f t="shared" si="0"/>
        <v>2.61</v>
      </c>
      <c r="E14" s="12"/>
      <c r="F14" s="12">
        <v>0.49</v>
      </c>
      <c r="G14" s="12">
        <v>2.3</v>
      </c>
      <c r="H14" s="12">
        <v>1038</v>
      </c>
      <c r="I14" s="16">
        <f t="shared" si="1"/>
        <v>0.45130434782608697</v>
      </c>
      <c r="J14" s="17">
        <f t="shared" si="2"/>
        <v>17.291354322838583</v>
      </c>
      <c r="K14" s="13">
        <f t="shared" si="3"/>
        <v>2159.6119750239163</v>
      </c>
    </row>
    <row r="15" spans="2:11" ht="12.7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12.7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2.75">
      <c r="B17" s="8" t="s">
        <v>9</v>
      </c>
      <c r="C17" s="8">
        <f>0.216*9.81</f>
        <v>2.11896</v>
      </c>
      <c r="D17" s="8"/>
      <c r="E17" s="8"/>
      <c r="F17" s="8"/>
      <c r="G17" s="8"/>
      <c r="H17" s="8"/>
      <c r="I17" s="8"/>
      <c r="J17" s="8"/>
      <c r="K17" s="8"/>
    </row>
    <row r="18" spans="2:11" ht="12.7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2.75">
      <c r="B19" s="8" t="s">
        <v>28</v>
      </c>
      <c r="C19" s="8" t="s">
        <v>29</v>
      </c>
      <c r="D19" s="8"/>
      <c r="E19" s="8"/>
      <c r="F19" s="8"/>
      <c r="G19" s="8"/>
      <c r="H19" s="8"/>
      <c r="I19" s="8"/>
      <c r="J19" s="8"/>
      <c r="K19" s="8"/>
    </row>
    <row r="22" s="18" customFormat="1" ht="12.75"/>
    <row r="24" ht="12.75">
      <c r="B24" t="s">
        <v>32</v>
      </c>
    </row>
    <row r="25" ht="12.75">
      <c r="B25" t="s">
        <v>33</v>
      </c>
    </row>
    <row r="27" spans="2:9" ht="12.75">
      <c r="B27" t="s">
        <v>34</v>
      </c>
      <c r="D27" t="s">
        <v>56</v>
      </c>
      <c r="E27">
        <f>0.2*9.81</f>
        <v>1.9620000000000002</v>
      </c>
      <c r="F27" s="14"/>
      <c r="G27" s="14"/>
      <c r="H27" s="14" t="s">
        <v>58</v>
      </c>
      <c r="I27" s="14">
        <f>E27*G28</f>
        <v>0.022170601882656318</v>
      </c>
    </row>
    <row r="28" spans="2:9" ht="12.75">
      <c r="B28" t="s">
        <v>35</v>
      </c>
      <c r="E28">
        <v>0.071</v>
      </c>
      <c r="F28" s="14" t="s">
        <v>59</v>
      </c>
      <c r="G28" s="14">
        <f>E28/2/3.14159265358</f>
        <v>0.011300000959559794</v>
      </c>
      <c r="H28" s="14"/>
      <c r="I28" s="14"/>
    </row>
    <row r="30" spans="2:8" ht="13.5" thickBot="1">
      <c r="B30" t="s">
        <v>36</v>
      </c>
      <c r="H30" t="s">
        <v>37</v>
      </c>
    </row>
    <row r="31" spans="2:12" ht="12.75">
      <c r="B31" s="19" t="s">
        <v>38</v>
      </c>
      <c r="C31" s="20" t="s">
        <v>39</v>
      </c>
      <c r="D31" s="20" t="s">
        <v>40</v>
      </c>
      <c r="E31" s="20" t="s">
        <v>41</v>
      </c>
      <c r="F31" s="21" t="s">
        <v>42</v>
      </c>
      <c r="H31" s="19" t="s">
        <v>38</v>
      </c>
      <c r="I31" s="20" t="s">
        <v>39</v>
      </c>
      <c r="J31" s="20" t="s">
        <v>40</v>
      </c>
      <c r="K31" s="22" t="s">
        <v>41</v>
      </c>
      <c r="L31" s="21" t="s">
        <v>42</v>
      </c>
    </row>
    <row r="32" spans="2:12" ht="12.75">
      <c r="B32" s="23">
        <v>1</v>
      </c>
      <c r="C32" s="24">
        <v>0.12</v>
      </c>
      <c r="D32" s="24">
        <v>25.813</v>
      </c>
      <c r="E32" s="24">
        <f>(F32/360)*0.071</f>
        <v>0.5015361111111111</v>
      </c>
      <c r="F32" s="25">
        <v>2543</v>
      </c>
      <c r="H32" s="23">
        <v>1</v>
      </c>
      <c r="I32" s="24">
        <v>0.14</v>
      </c>
      <c r="J32" s="24">
        <v>15.541</v>
      </c>
      <c r="K32" s="25">
        <f>(L32/360)*0.071</f>
        <v>0.6015277777777777</v>
      </c>
      <c r="L32" s="25">
        <v>3050</v>
      </c>
    </row>
    <row r="33" spans="2:12" ht="12.75">
      <c r="B33" s="23">
        <v>2</v>
      </c>
      <c r="C33" s="24">
        <v>0.12</v>
      </c>
      <c r="D33" s="24">
        <v>25.147</v>
      </c>
      <c r="E33" s="24">
        <f>(F33/360)*0.071</f>
        <v>0.48871666666666663</v>
      </c>
      <c r="F33" s="25">
        <v>2478</v>
      </c>
      <c r="H33" s="23">
        <v>2</v>
      </c>
      <c r="I33" s="24">
        <v>0.135</v>
      </c>
      <c r="J33" s="24">
        <v>14.228</v>
      </c>
      <c r="K33" s="25">
        <f>(L33/360)*0.071</f>
        <v>0.5488694444444444</v>
      </c>
      <c r="L33" s="25">
        <v>2783</v>
      </c>
    </row>
    <row r="34" spans="2:12" ht="12.75">
      <c r="B34" s="23">
        <v>3</v>
      </c>
      <c r="C34" s="24">
        <v>0.12</v>
      </c>
      <c r="D34" s="24">
        <v>26.028</v>
      </c>
      <c r="E34" s="24">
        <f>(F34/360)*0.071</f>
        <v>0.5046916666666666</v>
      </c>
      <c r="F34" s="25">
        <v>2559</v>
      </c>
      <c r="H34" s="23">
        <v>3</v>
      </c>
      <c r="I34" s="24">
        <v>0.135</v>
      </c>
      <c r="J34" s="24">
        <v>14.94</v>
      </c>
      <c r="K34" s="25">
        <f>(L34/360)*0.071</f>
        <v>0.5776638888888889</v>
      </c>
      <c r="L34" s="25">
        <v>2929</v>
      </c>
    </row>
    <row r="35" spans="2:12" ht="12.75">
      <c r="B35" s="23">
        <v>4</v>
      </c>
      <c r="C35" s="24">
        <v>0.12</v>
      </c>
      <c r="D35" s="24">
        <v>27.176</v>
      </c>
      <c r="E35" s="24">
        <f>(F35/360)*0.071</f>
        <v>0.5273722222222222</v>
      </c>
      <c r="F35" s="25">
        <v>2674</v>
      </c>
      <c r="H35" s="23">
        <v>4</v>
      </c>
      <c r="I35" s="24">
        <v>0.135</v>
      </c>
      <c r="J35" s="24">
        <v>15.937</v>
      </c>
      <c r="K35" s="25">
        <f>(L35/360)*0.071</f>
        <v>0.608825</v>
      </c>
      <c r="L35" s="25">
        <v>3087</v>
      </c>
    </row>
    <row r="36" spans="2:12" ht="13.5" thickBot="1">
      <c r="B36" s="26">
        <v>5</v>
      </c>
      <c r="C36" s="27">
        <v>0.12</v>
      </c>
      <c r="D36" s="27">
        <v>22.903</v>
      </c>
      <c r="E36" s="27">
        <f>(F36/360)*0.071</f>
        <v>0.4433555555555555</v>
      </c>
      <c r="F36" s="28">
        <v>2248</v>
      </c>
      <c r="H36" s="26">
        <v>5</v>
      </c>
      <c r="I36" s="27">
        <v>0.135</v>
      </c>
      <c r="J36" s="27">
        <v>16.294</v>
      </c>
      <c r="K36" s="28">
        <f>(L36/360)*0.071</f>
        <v>0.6230249999999999</v>
      </c>
      <c r="L36" s="28">
        <v>3159</v>
      </c>
    </row>
    <row r="37" spans="2:12" s="14" customFormat="1" ht="12.75">
      <c r="B37" s="30" t="s">
        <v>51</v>
      </c>
      <c r="C37" s="31">
        <f>AVERAGE(C32:C36)</f>
        <v>0.12</v>
      </c>
      <c r="D37" s="31">
        <f>AVERAGE(D32:D36)</f>
        <v>25.413400000000003</v>
      </c>
      <c r="E37" s="32">
        <f>AVERAGE(E32:E36)</f>
        <v>0.4931344444444443</v>
      </c>
      <c r="F37" s="31">
        <f>AVERAGE(F32:F36)</f>
        <v>2500.4</v>
      </c>
      <c r="H37" s="30" t="s">
        <v>51</v>
      </c>
      <c r="I37" s="31">
        <f>AVERAGE(I32:I36)</f>
        <v>0.136</v>
      </c>
      <c r="J37" s="31">
        <f>AVERAGE(J32:J36)</f>
        <v>15.388</v>
      </c>
      <c r="K37" s="32">
        <f>AVERAGE(K32:K36)</f>
        <v>0.5919822222222221</v>
      </c>
      <c r="L37" s="31">
        <f>AVERAGE(L32:L36)</f>
        <v>3001.6</v>
      </c>
    </row>
    <row r="38" spans="2:12" s="14" customFormat="1" ht="12.75">
      <c r="B38" s="30" t="s">
        <v>52</v>
      </c>
      <c r="C38" s="31">
        <f>C37*9</f>
        <v>1.08</v>
      </c>
      <c r="D38" s="31" t="s">
        <v>18</v>
      </c>
      <c r="E38" s="31"/>
      <c r="F38" s="31"/>
      <c r="H38" s="30" t="s">
        <v>52</v>
      </c>
      <c r="I38" s="31">
        <f>I37*9</f>
        <v>1.2240000000000002</v>
      </c>
      <c r="J38" s="31" t="s">
        <v>18</v>
      </c>
      <c r="K38" s="31"/>
      <c r="L38" s="31"/>
    </row>
    <row r="39" spans="2:12" s="14" customFormat="1" ht="12.75">
      <c r="B39" s="31" t="s">
        <v>53</v>
      </c>
      <c r="C39" s="31">
        <f>1.962*E37</f>
        <v>0.9675297799999998</v>
      </c>
      <c r="D39" s="31" t="s">
        <v>17</v>
      </c>
      <c r="E39" s="31"/>
      <c r="F39" s="31"/>
      <c r="H39" s="31" t="s">
        <v>53</v>
      </c>
      <c r="I39" s="31">
        <f>1.962*K37</f>
        <v>1.1614691199999998</v>
      </c>
      <c r="J39" s="31" t="s">
        <v>17</v>
      </c>
      <c r="K39" s="31"/>
      <c r="L39" s="31"/>
    </row>
    <row r="40" spans="2:12" s="14" customFormat="1" ht="12.75">
      <c r="B40" s="31" t="s">
        <v>54</v>
      </c>
      <c r="C40" s="31">
        <f>C39/D37</f>
        <v>0.038071638584368864</v>
      </c>
      <c r="D40" s="31" t="s">
        <v>18</v>
      </c>
      <c r="E40" s="31"/>
      <c r="F40" s="31"/>
      <c r="H40" s="31" t="s">
        <v>54</v>
      </c>
      <c r="I40" s="31">
        <f>I39/J37</f>
        <v>0.07547888744476214</v>
      </c>
      <c r="J40" s="31" t="s">
        <v>18</v>
      </c>
      <c r="K40" s="31"/>
      <c r="L40" s="31"/>
    </row>
    <row r="41" spans="2:12" s="14" customFormat="1" ht="12.75">
      <c r="B41" s="31" t="s">
        <v>55</v>
      </c>
      <c r="C41" s="33">
        <f>C40/C38*100</f>
        <v>3.5251517207748946</v>
      </c>
      <c r="D41" s="31" t="s">
        <v>20</v>
      </c>
      <c r="E41" s="31"/>
      <c r="F41" s="31"/>
      <c r="H41" s="31" t="s">
        <v>55</v>
      </c>
      <c r="I41" s="33">
        <f>I40/I38*100</f>
        <v>6.166575771630892</v>
      </c>
      <c r="J41" s="31" t="s">
        <v>20</v>
      </c>
      <c r="K41" s="31"/>
      <c r="L41" s="31"/>
    </row>
    <row r="42" spans="2:12" s="14" customFormat="1" ht="12.75">
      <c r="B42" s="31" t="s">
        <v>57</v>
      </c>
      <c r="C42" s="31"/>
      <c r="D42" s="31"/>
      <c r="E42" s="31"/>
      <c r="F42" s="31"/>
      <c r="H42" s="31"/>
      <c r="I42" s="31"/>
      <c r="J42" s="31"/>
      <c r="K42" s="31"/>
      <c r="L42" s="31"/>
    </row>
    <row r="43" spans="2:12" ht="12.75">
      <c r="B43" s="29"/>
      <c r="C43" s="29"/>
      <c r="D43" s="29"/>
      <c r="E43" s="29"/>
      <c r="F43" s="29"/>
      <c r="H43" s="29"/>
      <c r="I43" s="29"/>
      <c r="J43" s="29"/>
      <c r="K43" s="29"/>
      <c r="L43" s="29"/>
    </row>
    <row r="44" spans="2:13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13.5" thickBot="1">
      <c r="B45" s="29" t="s">
        <v>43</v>
      </c>
      <c r="C45" s="29"/>
      <c r="D45" s="29"/>
      <c r="E45" s="29"/>
      <c r="F45" s="29"/>
      <c r="G45" s="29"/>
      <c r="H45" s="29" t="s">
        <v>44</v>
      </c>
      <c r="I45" s="29"/>
      <c r="J45" s="29"/>
      <c r="K45" s="29"/>
      <c r="L45" s="29"/>
      <c r="M45" s="29"/>
    </row>
    <row r="46" spans="2:12" ht="12.75">
      <c r="B46" s="19" t="s">
        <v>38</v>
      </c>
      <c r="C46" s="20" t="s">
        <v>39</v>
      </c>
      <c r="D46" s="20" t="s">
        <v>40</v>
      </c>
      <c r="E46" s="20" t="s">
        <v>41</v>
      </c>
      <c r="F46" s="21" t="s">
        <v>42</v>
      </c>
      <c r="H46" s="19" t="s">
        <v>38</v>
      </c>
      <c r="I46" s="20" t="s">
        <v>39</v>
      </c>
      <c r="J46" s="20" t="s">
        <v>40</v>
      </c>
      <c r="K46" s="22" t="s">
        <v>41</v>
      </c>
      <c r="L46" s="21" t="s">
        <v>42</v>
      </c>
    </row>
    <row r="47" spans="2:12" ht="12.75">
      <c r="B47" s="23">
        <v>1</v>
      </c>
      <c r="C47" s="24">
        <v>0.16</v>
      </c>
      <c r="D47" s="24">
        <v>10.927</v>
      </c>
      <c r="E47" s="24">
        <f>(F47/360)*0.071</f>
        <v>0.6198694444444445</v>
      </c>
      <c r="F47" s="25">
        <v>3143</v>
      </c>
      <c r="H47" s="23">
        <v>1</v>
      </c>
      <c r="I47" s="24">
        <v>0.18</v>
      </c>
      <c r="J47" s="24">
        <v>7.872</v>
      </c>
      <c r="K47" s="25">
        <f>(L47/360)*0.071</f>
        <v>0.5967944444444444</v>
      </c>
      <c r="L47" s="25">
        <v>3026</v>
      </c>
    </row>
    <row r="48" spans="2:12" ht="12.75">
      <c r="B48" s="23">
        <v>2</v>
      </c>
      <c r="C48" s="24">
        <v>0.15</v>
      </c>
      <c r="D48" s="24">
        <v>10.846</v>
      </c>
      <c r="E48" s="24">
        <f>(F48/360)*0.071</f>
        <v>0.6176999999999999</v>
      </c>
      <c r="F48" s="25">
        <v>3132</v>
      </c>
      <c r="H48" s="23">
        <v>2</v>
      </c>
      <c r="I48" s="24">
        <v>0.17</v>
      </c>
      <c r="J48" s="24">
        <v>7.949</v>
      </c>
      <c r="K48" s="25">
        <f>(L48/360)*0.071</f>
        <v>0.6007388888888888</v>
      </c>
      <c r="L48" s="25">
        <v>3046</v>
      </c>
    </row>
    <row r="49" spans="2:12" ht="12.75">
      <c r="B49" s="23">
        <v>3</v>
      </c>
      <c r="C49" s="24">
        <v>0.15</v>
      </c>
      <c r="D49" s="24">
        <v>10.28</v>
      </c>
      <c r="E49" s="24">
        <f>(F49/360)*0.071</f>
        <v>0.5825944444444444</v>
      </c>
      <c r="F49" s="25">
        <v>2954</v>
      </c>
      <c r="H49" s="23">
        <v>3</v>
      </c>
      <c r="I49" s="24">
        <v>0.17</v>
      </c>
      <c r="J49" s="24">
        <v>9.068</v>
      </c>
      <c r="K49" s="25">
        <f>(L49/360)*0.071</f>
        <v>0.6849527777777777</v>
      </c>
      <c r="L49" s="25">
        <v>3473</v>
      </c>
    </row>
    <row r="50" spans="2:12" ht="12.75">
      <c r="B50" s="23">
        <v>4</v>
      </c>
      <c r="C50" s="24">
        <v>0.15</v>
      </c>
      <c r="D50" s="24">
        <v>10.636</v>
      </c>
      <c r="E50" s="24">
        <f>(F50/360)*0.071</f>
        <v>0.6042888888888889</v>
      </c>
      <c r="F50" s="25">
        <v>3064</v>
      </c>
      <c r="H50" s="23">
        <v>4</v>
      </c>
      <c r="I50" s="24">
        <v>0.17</v>
      </c>
      <c r="J50" s="24">
        <v>8.447</v>
      </c>
      <c r="K50" s="25">
        <f>(L50/360)*0.071</f>
        <v>0.6409722222222223</v>
      </c>
      <c r="L50" s="25">
        <v>3250</v>
      </c>
    </row>
    <row r="51" spans="2:12" ht="13.5" thickBot="1">
      <c r="B51" s="26">
        <v>5</v>
      </c>
      <c r="C51" s="27">
        <v>0.15</v>
      </c>
      <c r="D51" s="27">
        <v>9.469</v>
      </c>
      <c r="E51" s="27">
        <f>(F51/360)*0.071</f>
        <v>0.5356555555555556</v>
      </c>
      <c r="F51" s="28">
        <v>2716</v>
      </c>
      <c r="H51" s="26">
        <v>5</v>
      </c>
      <c r="I51" s="27">
        <v>0.17</v>
      </c>
      <c r="J51" s="27">
        <v>8.598</v>
      </c>
      <c r="K51" s="28">
        <f>(L51/360)*0.071</f>
        <v>0.6460999999999999</v>
      </c>
      <c r="L51" s="28">
        <v>3276</v>
      </c>
    </row>
    <row r="52" spans="2:12" s="14" customFormat="1" ht="12.75">
      <c r="B52" s="30" t="s">
        <v>51</v>
      </c>
      <c r="C52" s="31">
        <f>AVERAGE(C47:C51)</f>
        <v>0.152</v>
      </c>
      <c r="D52" s="31">
        <f>AVERAGE(D47:D51)</f>
        <v>10.4316</v>
      </c>
      <c r="E52" s="32">
        <f>AVERAGE(E47:E51)</f>
        <v>0.5920216666666667</v>
      </c>
      <c r="F52" s="31">
        <f>AVERAGE(F47:F51)</f>
        <v>3001.8</v>
      </c>
      <c r="H52" s="30" t="s">
        <v>51</v>
      </c>
      <c r="I52" s="31">
        <f>AVERAGE(I47:I51)</f>
        <v>0.17200000000000001</v>
      </c>
      <c r="J52" s="31">
        <f>AVERAGE(J47:J51)</f>
        <v>8.3868</v>
      </c>
      <c r="K52" s="32">
        <f>AVERAGE(K47:K51)</f>
        <v>0.6339116666666665</v>
      </c>
      <c r="L52" s="31">
        <f>AVERAGE(L47:L51)</f>
        <v>3214.2</v>
      </c>
    </row>
    <row r="53" spans="2:12" s="14" customFormat="1" ht="12.75">
      <c r="B53" s="30" t="s">
        <v>52</v>
      </c>
      <c r="C53" s="31">
        <f>C52*9</f>
        <v>1.3679999999999999</v>
      </c>
      <c r="D53" s="31" t="s">
        <v>18</v>
      </c>
      <c r="E53" s="31"/>
      <c r="F53" s="31"/>
      <c r="H53" s="30" t="s">
        <v>52</v>
      </c>
      <c r="I53" s="31">
        <f>I52*9</f>
        <v>1.548</v>
      </c>
      <c r="J53" s="31" t="s">
        <v>18</v>
      </c>
      <c r="K53" s="31"/>
      <c r="L53" s="31"/>
    </row>
    <row r="54" spans="2:12" s="14" customFormat="1" ht="12.75">
      <c r="B54" s="31" t="s">
        <v>53</v>
      </c>
      <c r="C54" s="31">
        <f>1.962*E52</f>
        <v>1.16154651</v>
      </c>
      <c r="D54" s="31" t="s">
        <v>17</v>
      </c>
      <c r="E54" s="31"/>
      <c r="F54" s="31"/>
      <c r="H54" s="31" t="s">
        <v>53</v>
      </c>
      <c r="I54" s="31">
        <f>1.962*K52</f>
        <v>1.2437346899999997</v>
      </c>
      <c r="J54" s="31" t="s">
        <v>17</v>
      </c>
      <c r="K54" s="31"/>
      <c r="L54" s="31"/>
    </row>
    <row r="55" spans="2:12" s="14" customFormat="1" ht="12.75">
      <c r="B55" s="31" t="s">
        <v>54</v>
      </c>
      <c r="C55" s="31">
        <f>C54/D52</f>
        <v>0.11134883526975728</v>
      </c>
      <c r="D55" s="31" t="s">
        <v>18</v>
      </c>
      <c r="E55" s="31"/>
      <c r="F55" s="31"/>
      <c r="H55" s="31" t="s">
        <v>54</v>
      </c>
      <c r="I55" s="31">
        <f>I54/J52</f>
        <v>0.14829669122907424</v>
      </c>
      <c r="J55" s="31" t="s">
        <v>18</v>
      </c>
      <c r="K55" s="31"/>
      <c r="L55" s="31"/>
    </row>
    <row r="56" spans="2:12" s="14" customFormat="1" ht="12.75">
      <c r="B56" s="31" t="s">
        <v>55</v>
      </c>
      <c r="C56" s="33">
        <f>C55/C53*100</f>
        <v>8.139534741941322</v>
      </c>
      <c r="D56" s="31" t="s">
        <v>20</v>
      </c>
      <c r="E56" s="31"/>
      <c r="F56" s="31"/>
      <c r="H56" s="31" t="s">
        <v>55</v>
      </c>
      <c r="I56" s="33">
        <f>I55/I53*100</f>
        <v>9.579889614281281</v>
      </c>
      <c r="J56" s="31" t="s">
        <v>20</v>
      </c>
      <c r="K56" s="31"/>
      <c r="L56" s="31"/>
    </row>
    <row r="57" spans="2:13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3.5" thickBot="1">
      <c r="B58" s="29" t="s">
        <v>45</v>
      </c>
      <c r="C58" s="29"/>
      <c r="D58" s="29"/>
      <c r="E58" s="29"/>
      <c r="F58" s="29"/>
      <c r="G58" s="29"/>
      <c r="H58" s="29" t="s">
        <v>46</v>
      </c>
      <c r="I58" s="29"/>
      <c r="J58" s="29"/>
      <c r="K58" s="29"/>
      <c r="L58" s="29"/>
      <c r="M58" s="29"/>
    </row>
    <row r="59" spans="2:12" ht="12.75">
      <c r="B59" s="19" t="s">
        <v>38</v>
      </c>
      <c r="C59" s="20" t="s">
        <v>39</v>
      </c>
      <c r="D59" s="20" t="s">
        <v>40</v>
      </c>
      <c r="E59" s="20" t="s">
        <v>41</v>
      </c>
      <c r="F59" s="21" t="s">
        <v>42</v>
      </c>
      <c r="H59" s="19" t="s">
        <v>38</v>
      </c>
      <c r="I59" s="20" t="s">
        <v>39</v>
      </c>
      <c r="J59" s="20" t="s">
        <v>40</v>
      </c>
      <c r="K59" s="22" t="s">
        <v>41</v>
      </c>
      <c r="L59" s="21" t="s">
        <v>42</v>
      </c>
    </row>
    <row r="60" spans="2:12" ht="12.75">
      <c r="B60" s="23">
        <v>1</v>
      </c>
      <c r="C60" s="24">
        <v>0.18</v>
      </c>
      <c r="D60" s="24">
        <v>7.845</v>
      </c>
      <c r="E60" s="24">
        <f>(F60/360)*0.071</f>
        <v>0.6892916666666666</v>
      </c>
      <c r="F60" s="25">
        <v>3495</v>
      </c>
      <c r="H60" s="23">
        <v>1</v>
      </c>
      <c r="I60" s="24">
        <v>0.18</v>
      </c>
      <c r="J60" s="24">
        <v>6.325</v>
      </c>
      <c r="K60" s="25">
        <f>(L60/360)*0.071</f>
        <v>0.6342666666666666</v>
      </c>
      <c r="L60" s="25">
        <v>3216</v>
      </c>
    </row>
    <row r="61" spans="2:12" ht="12.75">
      <c r="B61" s="23">
        <v>2</v>
      </c>
      <c r="C61" s="24">
        <v>0.18</v>
      </c>
      <c r="D61" s="24">
        <v>6.741</v>
      </c>
      <c r="E61" s="24">
        <f>(F61/360)*0.071</f>
        <v>0.5932444444444445</v>
      </c>
      <c r="F61" s="25">
        <v>3008</v>
      </c>
      <c r="H61" s="23">
        <v>2</v>
      </c>
      <c r="I61" s="24">
        <v>0.185</v>
      </c>
      <c r="J61" s="24">
        <v>6.243</v>
      </c>
      <c r="K61" s="25">
        <f>(L61/360)*0.071</f>
        <v>0.6315055555555554</v>
      </c>
      <c r="L61" s="25">
        <v>3202</v>
      </c>
    </row>
    <row r="62" spans="2:12" ht="12.75">
      <c r="B62" s="23">
        <v>3</v>
      </c>
      <c r="C62" s="24">
        <v>0.18</v>
      </c>
      <c r="D62" s="24">
        <v>6.735</v>
      </c>
      <c r="E62" s="24">
        <f>(F62/360)*0.071</f>
        <v>0.599161111111111</v>
      </c>
      <c r="F62" s="25">
        <v>3038</v>
      </c>
      <c r="H62" s="23">
        <v>3</v>
      </c>
      <c r="I62" s="24">
        <v>0.18</v>
      </c>
      <c r="J62" s="24">
        <v>5.934</v>
      </c>
      <c r="K62" s="25">
        <f>(L62/360)*0.071</f>
        <v>0.5997527777777778</v>
      </c>
      <c r="L62" s="25">
        <v>3041</v>
      </c>
    </row>
    <row r="63" spans="2:12" ht="12.75">
      <c r="B63" s="23">
        <v>4</v>
      </c>
      <c r="C63" s="24">
        <v>0.18</v>
      </c>
      <c r="D63" s="24">
        <v>6.424</v>
      </c>
      <c r="E63" s="24">
        <f>(F63/360)*0.071</f>
        <v>0.5660277777777777</v>
      </c>
      <c r="F63" s="25">
        <v>2870</v>
      </c>
      <c r="H63" s="23">
        <v>4</v>
      </c>
      <c r="I63" s="24">
        <v>0.18</v>
      </c>
      <c r="J63" s="24">
        <v>6.096</v>
      </c>
      <c r="K63" s="25">
        <f>(L63/360)*0.071</f>
        <v>0.6147416666666666</v>
      </c>
      <c r="L63" s="25">
        <v>3117</v>
      </c>
    </row>
    <row r="64" spans="2:12" ht="13.5" thickBot="1">
      <c r="B64" s="26">
        <v>5</v>
      </c>
      <c r="C64" s="27">
        <v>0.18</v>
      </c>
      <c r="D64" s="27">
        <v>6.564</v>
      </c>
      <c r="E64" s="27">
        <f>(F64/360)*0.071</f>
        <v>0.5820027777777778</v>
      </c>
      <c r="F64" s="28">
        <v>2951</v>
      </c>
      <c r="H64" s="26">
        <v>5</v>
      </c>
      <c r="I64" s="27">
        <v>0.18</v>
      </c>
      <c r="J64" s="27">
        <v>6.641</v>
      </c>
      <c r="K64" s="28">
        <f>(L64/360)*0.071</f>
        <v>0.6683861111111111</v>
      </c>
      <c r="L64" s="28">
        <v>3389</v>
      </c>
    </row>
    <row r="65" spans="2:12" s="14" customFormat="1" ht="12.75">
      <c r="B65" s="30" t="s">
        <v>51</v>
      </c>
      <c r="C65" s="31">
        <f>AVERAGE(C60:C64)</f>
        <v>0.18</v>
      </c>
      <c r="D65" s="31">
        <f>AVERAGE(D60:D64)</f>
        <v>6.8618</v>
      </c>
      <c r="E65" s="32">
        <f>AVERAGE(E60:E64)</f>
        <v>0.6059455555555555</v>
      </c>
      <c r="F65" s="31">
        <f>AVERAGE(F60:F64)</f>
        <v>3072.4</v>
      </c>
      <c r="H65" s="30" t="s">
        <v>51</v>
      </c>
      <c r="I65" s="31">
        <f>AVERAGE(I60:I64)</f>
        <v>0.18099999999999997</v>
      </c>
      <c r="J65" s="31">
        <f>AVERAGE(J60:J64)</f>
        <v>6.247800000000001</v>
      </c>
      <c r="K65" s="32">
        <f>AVERAGE(K60:K64)</f>
        <v>0.6297305555555555</v>
      </c>
      <c r="L65" s="31">
        <f>AVERAGE(L60:L64)</f>
        <v>3193</v>
      </c>
    </row>
    <row r="66" spans="2:12" s="14" customFormat="1" ht="12.75">
      <c r="B66" s="30" t="s">
        <v>52</v>
      </c>
      <c r="C66" s="31">
        <f>C65*9</f>
        <v>1.6199999999999999</v>
      </c>
      <c r="D66" s="31" t="s">
        <v>18</v>
      </c>
      <c r="E66" s="31"/>
      <c r="F66" s="31"/>
      <c r="H66" s="30" t="s">
        <v>52</v>
      </c>
      <c r="I66" s="31">
        <f>I65*9</f>
        <v>1.6289999999999998</v>
      </c>
      <c r="J66" s="31" t="s">
        <v>18</v>
      </c>
      <c r="K66" s="31"/>
      <c r="L66" s="31"/>
    </row>
    <row r="67" spans="2:12" s="14" customFormat="1" ht="12.75">
      <c r="B67" s="31" t="s">
        <v>53</v>
      </c>
      <c r="C67" s="31">
        <f>1.962*E65</f>
        <v>1.1888651799999999</v>
      </c>
      <c r="D67" s="31" t="s">
        <v>17</v>
      </c>
      <c r="E67" s="31"/>
      <c r="F67" s="31"/>
      <c r="H67" s="31" t="s">
        <v>53</v>
      </c>
      <c r="I67" s="31">
        <f>1.962*K65</f>
        <v>1.2355313499999998</v>
      </c>
      <c r="J67" s="31" t="s">
        <v>17</v>
      </c>
      <c r="K67" s="31"/>
      <c r="L67" s="31"/>
    </row>
    <row r="68" spans="2:12" s="14" customFormat="1" ht="12.75">
      <c r="B68" s="31" t="s">
        <v>54</v>
      </c>
      <c r="C68" s="31">
        <f>C67/D65</f>
        <v>0.17325850068495147</v>
      </c>
      <c r="D68" s="31" t="s">
        <v>18</v>
      </c>
      <c r="E68" s="31"/>
      <c r="F68" s="31"/>
      <c r="H68" s="31" t="s">
        <v>54</v>
      </c>
      <c r="I68" s="31">
        <f>I67/J65</f>
        <v>0.19775462562822108</v>
      </c>
      <c r="J68" s="31" t="s">
        <v>18</v>
      </c>
      <c r="K68" s="31"/>
      <c r="L68" s="31"/>
    </row>
    <row r="69" spans="2:12" s="14" customFormat="1" ht="12.75">
      <c r="B69" s="31" t="s">
        <v>55</v>
      </c>
      <c r="C69" s="33">
        <f>C68/C66*100</f>
        <v>10.694969178083424</v>
      </c>
      <c r="D69" s="31" t="s">
        <v>20</v>
      </c>
      <c r="E69" s="31"/>
      <c r="F69" s="31"/>
      <c r="H69" s="31" t="s">
        <v>55</v>
      </c>
      <c r="I69" s="33">
        <f>I68/I66*100</f>
        <v>12.139633249123456</v>
      </c>
      <c r="J69" s="31" t="s">
        <v>20</v>
      </c>
      <c r="K69" s="31"/>
      <c r="L69" s="31"/>
    </row>
    <row r="70" spans="2:13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3.5" thickBot="1">
      <c r="B71" s="29" t="s">
        <v>47</v>
      </c>
      <c r="C71" s="29"/>
      <c r="D71" s="29"/>
      <c r="E71" s="29"/>
      <c r="F71" s="29"/>
      <c r="G71" s="29"/>
      <c r="H71" s="29" t="s">
        <v>48</v>
      </c>
      <c r="I71" s="29"/>
      <c r="J71" s="29"/>
      <c r="K71" s="29"/>
      <c r="L71" s="29"/>
      <c r="M71" s="29"/>
    </row>
    <row r="72" spans="2:12" ht="12.75">
      <c r="B72" s="19" t="s">
        <v>38</v>
      </c>
      <c r="C72" s="20" t="s">
        <v>39</v>
      </c>
      <c r="D72" s="20" t="s">
        <v>40</v>
      </c>
      <c r="E72" s="20" t="s">
        <v>41</v>
      </c>
      <c r="F72" s="21" t="s">
        <v>42</v>
      </c>
      <c r="H72" s="19" t="s">
        <v>38</v>
      </c>
      <c r="I72" s="20" t="s">
        <v>39</v>
      </c>
      <c r="J72" s="20" t="s">
        <v>40</v>
      </c>
      <c r="K72" s="22" t="s">
        <v>41</v>
      </c>
      <c r="L72" s="21" t="s">
        <v>42</v>
      </c>
    </row>
    <row r="73" spans="2:12" ht="12.75">
      <c r="B73" s="23">
        <v>1</v>
      </c>
      <c r="C73" s="24">
        <v>0.2</v>
      </c>
      <c r="D73" s="24">
        <v>5.746</v>
      </c>
      <c r="E73" s="24">
        <f>(F73/360)*0.071</f>
        <v>0.6502416666666666</v>
      </c>
      <c r="F73" s="25">
        <v>3297</v>
      </c>
      <c r="H73" s="23">
        <v>1</v>
      </c>
      <c r="I73" s="24">
        <v>0.21</v>
      </c>
      <c r="J73" s="24">
        <v>5.021</v>
      </c>
      <c r="K73" s="25">
        <f>(L73/360)*0.071</f>
        <v>0.6113888888888888</v>
      </c>
      <c r="L73" s="25">
        <v>3100</v>
      </c>
    </row>
    <row r="74" spans="2:12" ht="12.75">
      <c r="B74" s="23">
        <v>2</v>
      </c>
      <c r="C74" s="24">
        <v>0.2</v>
      </c>
      <c r="D74" s="24">
        <v>5.913</v>
      </c>
      <c r="E74" s="24">
        <f>(F74/360)*0.071</f>
        <v>0.6626666666666666</v>
      </c>
      <c r="F74" s="25">
        <v>3360</v>
      </c>
      <c r="H74" s="23">
        <v>2</v>
      </c>
      <c r="I74" s="24">
        <v>0.21</v>
      </c>
      <c r="J74" s="24">
        <v>4.618</v>
      </c>
      <c r="K74" s="25">
        <f>(L74/360)*0.071</f>
        <v>0.5727333333333333</v>
      </c>
      <c r="L74" s="25">
        <v>2904</v>
      </c>
    </row>
    <row r="75" spans="2:12" ht="12.75">
      <c r="B75" s="23">
        <v>3</v>
      </c>
      <c r="C75" s="24">
        <v>0.2</v>
      </c>
      <c r="D75" s="24">
        <v>5.874</v>
      </c>
      <c r="E75" s="24">
        <f>(F75/360)*0.071</f>
        <v>0.6608916666666667</v>
      </c>
      <c r="F75" s="25">
        <v>3351</v>
      </c>
      <c r="H75" s="23">
        <v>3</v>
      </c>
      <c r="I75" s="24">
        <v>0.21</v>
      </c>
      <c r="J75" s="24">
        <v>4.793</v>
      </c>
      <c r="K75" s="25">
        <f>(L75/360)*0.071</f>
        <v>0.5922583333333333</v>
      </c>
      <c r="L75" s="25">
        <v>3003</v>
      </c>
    </row>
    <row r="76" spans="2:12" ht="12.75">
      <c r="B76" s="23">
        <v>4</v>
      </c>
      <c r="C76" s="24">
        <v>0.2</v>
      </c>
      <c r="D76" s="24">
        <v>5.972</v>
      </c>
      <c r="E76" s="24">
        <f>(F76/360)*0.071</f>
        <v>0.6743027777777777</v>
      </c>
      <c r="F76" s="25">
        <v>3419</v>
      </c>
      <c r="H76" s="23">
        <v>4</v>
      </c>
      <c r="I76" s="24">
        <v>0.22</v>
      </c>
      <c r="J76" s="24">
        <v>3.672</v>
      </c>
      <c r="K76" s="25">
        <f>(L76/360)*0.071</f>
        <v>0.44789166666666663</v>
      </c>
      <c r="L76" s="25">
        <v>2271</v>
      </c>
    </row>
    <row r="77" spans="2:12" ht="13.5" thickBot="1">
      <c r="B77" s="26">
        <v>5</v>
      </c>
      <c r="C77" s="27">
        <v>0.2</v>
      </c>
      <c r="D77" s="27">
        <v>5.895</v>
      </c>
      <c r="E77" s="27">
        <f>(F77/360)*0.071</f>
        <v>0.6591166666666666</v>
      </c>
      <c r="F77" s="28">
        <v>3342</v>
      </c>
      <c r="H77" s="26">
        <v>5</v>
      </c>
      <c r="I77" s="27">
        <v>0.21</v>
      </c>
      <c r="J77" s="27">
        <v>4.46</v>
      </c>
      <c r="K77" s="28">
        <f>(L77/360)*0.071</f>
        <v>0.5472916666666666</v>
      </c>
      <c r="L77" s="28">
        <v>2775</v>
      </c>
    </row>
    <row r="78" spans="2:12" s="14" customFormat="1" ht="12.75">
      <c r="B78" s="30" t="s">
        <v>51</v>
      </c>
      <c r="C78" s="31">
        <f>AVERAGE(C73:C77)</f>
        <v>0.2</v>
      </c>
      <c r="D78" s="31">
        <f>AVERAGE(D73:D77)</f>
        <v>5.880000000000001</v>
      </c>
      <c r="E78" s="32">
        <f>AVERAGE(E73:E77)</f>
        <v>0.6614438888888887</v>
      </c>
      <c r="F78" s="31">
        <f>AVERAGE(F73:F77)</f>
        <v>3353.8</v>
      </c>
      <c r="H78" s="30" t="s">
        <v>51</v>
      </c>
      <c r="I78" s="31">
        <f>AVERAGE(I73:I77)</f>
        <v>0.21200000000000002</v>
      </c>
      <c r="J78" s="31">
        <f>AVERAGE(J73:J77)</f>
        <v>4.5128</v>
      </c>
      <c r="K78" s="32">
        <f>AVERAGE(K73:K77)</f>
        <v>0.5543127777777778</v>
      </c>
      <c r="L78" s="31">
        <f>AVERAGE(L73:L77)</f>
        <v>2810.6</v>
      </c>
    </row>
    <row r="79" spans="2:12" s="14" customFormat="1" ht="12.75">
      <c r="B79" s="30" t="s">
        <v>52</v>
      </c>
      <c r="C79" s="31">
        <f>C78*9</f>
        <v>1.8</v>
      </c>
      <c r="D79" s="31" t="s">
        <v>18</v>
      </c>
      <c r="E79" s="31"/>
      <c r="F79" s="31"/>
      <c r="H79" s="30" t="s">
        <v>52</v>
      </c>
      <c r="I79" s="31">
        <f>I78*9</f>
        <v>1.9080000000000001</v>
      </c>
      <c r="J79" s="31" t="s">
        <v>18</v>
      </c>
      <c r="K79" s="31"/>
      <c r="L79" s="31"/>
    </row>
    <row r="80" spans="2:12" s="14" customFormat="1" ht="12.75">
      <c r="B80" s="31" t="s">
        <v>53</v>
      </c>
      <c r="C80" s="31">
        <f>1.962*E78</f>
        <v>1.2977529099999996</v>
      </c>
      <c r="D80" s="31" t="s">
        <v>17</v>
      </c>
      <c r="E80" s="31"/>
      <c r="F80" s="31"/>
      <c r="H80" s="31" t="s">
        <v>53</v>
      </c>
      <c r="I80" s="31">
        <f>1.962*K78</f>
        <v>1.08756167</v>
      </c>
      <c r="J80" s="31" t="s">
        <v>17</v>
      </c>
      <c r="K80" s="31"/>
      <c r="L80" s="31"/>
    </row>
    <row r="81" spans="2:12" s="14" customFormat="1" ht="12.75">
      <c r="B81" s="31" t="s">
        <v>54</v>
      </c>
      <c r="C81" s="31">
        <f>C80/D78</f>
        <v>0.22070627721088426</v>
      </c>
      <c r="D81" s="31" t="s">
        <v>18</v>
      </c>
      <c r="E81" s="31"/>
      <c r="F81" s="31"/>
      <c r="H81" s="31" t="s">
        <v>54</v>
      </c>
      <c r="I81" s="31">
        <f>I80/J78</f>
        <v>0.2409948745789753</v>
      </c>
      <c r="J81" s="31" t="s">
        <v>18</v>
      </c>
      <c r="K81" s="31"/>
      <c r="L81" s="31"/>
    </row>
    <row r="82" spans="2:12" s="14" customFormat="1" ht="12.75">
      <c r="B82" s="31" t="s">
        <v>55</v>
      </c>
      <c r="C82" s="33">
        <f>C81/C79*100</f>
        <v>12.261459845049124</v>
      </c>
      <c r="D82" s="31" t="s">
        <v>20</v>
      </c>
      <c r="E82" s="31"/>
      <c r="F82" s="31"/>
      <c r="H82" s="31" t="s">
        <v>55</v>
      </c>
      <c r="I82" s="33">
        <f>I81/I79*100</f>
        <v>12.630758625732458</v>
      </c>
      <c r="J82" s="31" t="s">
        <v>20</v>
      </c>
      <c r="K82" s="31"/>
      <c r="L82" s="31"/>
    </row>
    <row r="83" spans="2:12" ht="12.75">
      <c r="B83" s="29"/>
      <c r="C83" s="29"/>
      <c r="D83" s="29"/>
      <c r="E83" s="29"/>
      <c r="F83" s="29"/>
      <c r="H83" s="29"/>
      <c r="I83" s="29"/>
      <c r="J83" s="29"/>
      <c r="K83" s="29"/>
      <c r="L83" s="29"/>
    </row>
    <row r="84" spans="2:13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3.5" thickBot="1">
      <c r="B85" s="29" t="s">
        <v>49</v>
      </c>
      <c r="C85" s="29"/>
      <c r="D85" s="29"/>
      <c r="E85" s="29"/>
      <c r="F85" s="29"/>
      <c r="G85" s="29"/>
      <c r="H85" s="29" t="s">
        <v>50</v>
      </c>
      <c r="I85" s="29"/>
      <c r="J85" s="29"/>
      <c r="K85" s="29"/>
      <c r="L85" s="29"/>
      <c r="M85" s="29"/>
    </row>
    <row r="86" spans="2:12" ht="12.75">
      <c r="B86" s="19" t="s">
        <v>38</v>
      </c>
      <c r="C86" s="20" t="s">
        <v>39</v>
      </c>
      <c r="D86" s="20" t="s">
        <v>40</v>
      </c>
      <c r="E86" s="20" t="s">
        <v>41</v>
      </c>
      <c r="F86" s="21" t="s">
        <v>42</v>
      </c>
      <c r="H86" s="19" t="s">
        <v>38</v>
      </c>
      <c r="I86" s="20" t="s">
        <v>39</v>
      </c>
      <c r="J86" s="20" t="s">
        <v>40</v>
      </c>
      <c r="K86" s="22" t="s">
        <v>41</v>
      </c>
      <c r="L86" s="21" t="s">
        <v>42</v>
      </c>
    </row>
    <row r="87" spans="2:12" ht="12.75">
      <c r="B87" s="23">
        <v>1</v>
      </c>
      <c r="C87" s="24">
        <v>0.24</v>
      </c>
      <c r="D87" s="24">
        <v>3.426</v>
      </c>
      <c r="E87" s="24">
        <f>(F87/360)*0.071</f>
        <v>0.4557805555555555</v>
      </c>
      <c r="F87" s="25">
        <v>2311</v>
      </c>
      <c r="H87" s="23">
        <v>1</v>
      </c>
      <c r="I87" s="24">
        <v>0.22</v>
      </c>
      <c r="J87" s="24">
        <v>3.169</v>
      </c>
      <c r="K87" s="25">
        <f>(L87/360)*0.071</f>
        <v>0.4508499999999999</v>
      </c>
      <c r="L87" s="25">
        <v>2286</v>
      </c>
    </row>
    <row r="88" spans="2:12" ht="12.75">
      <c r="B88" s="23">
        <v>2</v>
      </c>
      <c r="C88" s="24">
        <v>0.24</v>
      </c>
      <c r="D88" s="24">
        <v>3.22</v>
      </c>
      <c r="E88" s="24">
        <f>(F88/360)*0.071</f>
        <v>0.4236333333333333</v>
      </c>
      <c r="F88" s="25">
        <v>2148</v>
      </c>
      <c r="H88" s="23">
        <v>2</v>
      </c>
      <c r="I88" s="24">
        <v>0.23</v>
      </c>
      <c r="J88" s="24">
        <v>2.867</v>
      </c>
      <c r="K88" s="25">
        <f>(L88/360)*0.071</f>
        <v>0.4121944444444444</v>
      </c>
      <c r="L88" s="25">
        <v>2090</v>
      </c>
    </row>
    <row r="89" spans="2:12" ht="12.75">
      <c r="B89" s="23">
        <v>3</v>
      </c>
      <c r="C89" s="24">
        <v>0.24</v>
      </c>
      <c r="D89" s="24">
        <v>3.003</v>
      </c>
      <c r="E89" s="24">
        <f>(F89/360)*0.071</f>
        <v>0.4003611111111111</v>
      </c>
      <c r="F89" s="25">
        <v>2030</v>
      </c>
      <c r="H89" s="23">
        <v>3</v>
      </c>
      <c r="I89" s="24">
        <v>0.23</v>
      </c>
      <c r="J89" s="24">
        <v>3.04</v>
      </c>
      <c r="K89" s="25">
        <f>(L89/360)*0.071</f>
        <v>0.4402</v>
      </c>
      <c r="L89" s="25">
        <v>2232</v>
      </c>
    </row>
    <row r="90" spans="2:12" ht="12.75">
      <c r="B90" s="23">
        <v>4</v>
      </c>
      <c r="C90" s="24">
        <v>0.24</v>
      </c>
      <c r="D90" s="24">
        <v>3.392</v>
      </c>
      <c r="E90" s="24">
        <f>(F90/360)*0.071</f>
        <v>0.4504555555555555</v>
      </c>
      <c r="F90" s="25">
        <v>2284</v>
      </c>
      <c r="H90" s="23">
        <v>4</v>
      </c>
      <c r="I90" s="24">
        <v>0.23</v>
      </c>
      <c r="J90" s="24">
        <v>3.086</v>
      </c>
      <c r="K90" s="25">
        <f>(L90/360)*0.071</f>
        <v>0.44710277777777774</v>
      </c>
      <c r="L90" s="25">
        <v>2267</v>
      </c>
    </row>
    <row r="91" spans="2:12" ht="13.5" thickBot="1">
      <c r="B91" s="26">
        <v>5</v>
      </c>
      <c r="C91" s="27">
        <v>0.22</v>
      </c>
      <c r="D91" s="27">
        <v>3.695</v>
      </c>
      <c r="E91" s="27">
        <f>(F91/360)*0.071</f>
        <v>0.4755027777777777</v>
      </c>
      <c r="F91" s="28">
        <v>2411</v>
      </c>
      <c r="H91" s="26">
        <v>5</v>
      </c>
      <c r="I91" s="27">
        <v>0.23</v>
      </c>
      <c r="J91" s="27">
        <v>2.822</v>
      </c>
      <c r="K91" s="28">
        <f>(L91/360)*0.071</f>
        <v>0.41258888888888884</v>
      </c>
      <c r="L91" s="28">
        <v>2092</v>
      </c>
    </row>
    <row r="92" spans="2:12" s="14" customFormat="1" ht="12.75">
      <c r="B92" s="30" t="s">
        <v>51</v>
      </c>
      <c r="C92" s="31">
        <f>AVERAGE(C87:C91)</f>
        <v>0.236</v>
      </c>
      <c r="D92" s="31">
        <f>AVERAGE(D87:D91)</f>
        <v>3.3472</v>
      </c>
      <c r="E92" s="32">
        <f>AVERAGE(E87:E91)</f>
        <v>0.4411466666666667</v>
      </c>
      <c r="F92" s="31">
        <f>AVERAGE(F87:F91)</f>
        <v>2236.8</v>
      </c>
      <c r="H92" s="30" t="s">
        <v>51</v>
      </c>
      <c r="I92" s="31">
        <f>AVERAGE(I87:I91)</f>
        <v>0.22800000000000004</v>
      </c>
      <c r="J92" s="31">
        <f>AVERAGE(J87:J91)</f>
        <v>2.9968000000000004</v>
      </c>
      <c r="K92" s="32">
        <f>AVERAGE(K87:K91)</f>
        <v>0.4325872222222221</v>
      </c>
      <c r="L92" s="31">
        <f>AVERAGE(L87:L91)</f>
        <v>2193.4</v>
      </c>
    </row>
    <row r="93" spans="2:12" s="14" customFormat="1" ht="12.75">
      <c r="B93" s="30" t="s">
        <v>52</v>
      </c>
      <c r="C93" s="31">
        <f>C92*9</f>
        <v>2.1239999999999997</v>
      </c>
      <c r="D93" s="31" t="s">
        <v>18</v>
      </c>
      <c r="E93" s="31"/>
      <c r="F93" s="31"/>
      <c r="H93" s="30" t="s">
        <v>52</v>
      </c>
      <c r="I93" s="31">
        <f>I92*9</f>
        <v>2.0520000000000005</v>
      </c>
      <c r="J93" s="31" t="s">
        <v>18</v>
      </c>
      <c r="K93" s="31"/>
      <c r="L93" s="31"/>
    </row>
    <row r="94" spans="2:12" s="14" customFormat="1" ht="12.75">
      <c r="B94" s="31" t="s">
        <v>53</v>
      </c>
      <c r="C94" s="31">
        <f>1.962*E92</f>
        <v>0.86552976</v>
      </c>
      <c r="D94" s="31" t="s">
        <v>17</v>
      </c>
      <c r="E94" s="31"/>
      <c r="F94" s="31"/>
      <c r="H94" s="31" t="s">
        <v>53</v>
      </c>
      <c r="I94" s="31">
        <f>1.962*K92</f>
        <v>0.8487361299999998</v>
      </c>
      <c r="J94" s="31" t="s">
        <v>17</v>
      </c>
      <c r="K94" s="31"/>
      <c r="L94" s="31"/>
    </row>
    <row r="95" spans="2:12" s="14" customFormat="1" ht="12.75">
      <c r="B95" s="31" t="s">
        <v>54</v>
      </c>
      <c r="C95" s="31">
        <f>C94/D92</f>
        <v>0.2585832217973231</v>
      </c>
      <c r="D95" s="31" t="s">
        <v>18</v>
      </c>
      <c r="E95" s="31"/>
      <c r="F95" s="31"/>
      <c r="H95" s="31" t="s">
        <v>54</v>
      </c>
      <c r="I95" s="31">
        <f>I94/J92</f>
        <v>0.2832141384143085</v>
      </c>
      <c r="J95" s="31" t="s">
        <v>18</v>
      </c>
      <c r="K95" s="31"/>
      <c r="L95" s="31"/>
    </row>
    <row r="96" spans="2:12" s="14" customFormat="1" ht="12.75">
      <c r="B96" s="31" t="s">
        <v>55</v>
      </c>
      <c r="C96" s="33">
        <f>C95/C93*100</f>
        <v>12.174351308725196</v>
      </c>
      <c r="D96" s="31" t="s">
        <v>20</v>
      </c>
      <c r="E96" s="31"/>
      <c r="F96" s="31"/>
      <c r="H96" s="31" t="s">
        <v>55</v>
      </c>
      <c r="I96" s="33">
        <f>I95/I93*100</f>
        <v>13.801858597188518</v>
      </c>
      <c r="J96" s="31" t="s">
        <v>20</v>
      </c>
      <c r="K96" s="31"/>
      <c r="L96" s="31"/>
    </row>
    <row r="97" s="18" customFormat="1" ht="12.75"/>
    <row r="98" ht="12.75">
      <c r="B98" s="31" t="s">
        <v>69</v>
      </c>
    </row>
    <row r="103" spans="9:11" ht="13.5" thickBot="1">
      <c r="I103" s="63" t="s">
        <v>70</v>
      </c>
      <c r="J103" s="14"/>
      <c r="K103" s="14" t="s">
        <v>19</v>
      </c>
    </row>
    <row r="104" spans="2:11" ht="13.5" thickBot="1">
      <c r="B104" s="34" t="s">
        <v>0</v>
      </c>
      <c r="C104" s="35" t="s">
        <v>60</v>
      </c>
      <c r="D104" s="35" t="s">
        <v>61</v>
      </c>
      <c r="E104" s="35" t="s">
        <v>62</v>
      </c>
      <c r="F104" s="35" t="s">
        <v>63</v>
      </c>
      <c r="G104" s="36" t="s">
        <v>64</v>
      </c>
      <c r="H104" s="36" t="s">
        <v>65</v>
      </c>
      <c r="I104" s="64"/>
      <c r="J104" s="14"/>
      <c r="K104" s="14"/>
    </row>
    <row r="105" spans="2:11" ht="12.75">
      <c r="B105" s="38">
        <v>0.1</v>
      </c>
      <c r="C105" s="39">
        <v>0.11</v>
      </c>
      <c r="D105" s="40">
        <v>0.112</v>
      </c>
      <c r="E105" s="40">
        <v>0.111</v>
      </c>
      <c r="F105" s="40">
        <v>0.117</v>
      </c>
      <c r="G105" s="41">
        <v>0.118</v>
      </c>
      <c r="H105" s="41">
        <f>AVERAGE(C105:G105)</f>
        <v>0.1136</v>
      </c>
      <c r="I105" s="64">
        <f>H105*9</f>
        <v>1.0224</v>
      </c>
      <c r="J105" s="14"/>
      <c r="K105" s="66">
        <f>K130/I105*100</f>
        <v>4.380285400886297</v>
      </c>
    </row>
    <row r="106" spans="2:11" ht="12.75">
      <c r="B106" s="45">
        <v>0.2</v>
      </c>
      <c r="C106" s="46">
        <v>0.132</v>
      </c>
      <c r="D106" s="47">
        <v>0.13</v>
      </c>
      <c r="E106" s="47">
        <v>0.132</v>
      </c>
      <c r="F106" s="47">
        <v>0.131</v>
      </c>
      <c r="G106" s="48">
        <v>0.132</v>
      </c>
      <c r="H106" s="48">
        <f aca="true" t="shared" si="4" ref="H106:H114">AVERAGE(C106:G106)</f>
        <v>0.13140000000000002</v>
      </c>
      <c r="I106" s="64">
        <f aca="true" t="shared" si="5" ref="I106:I114">H106*9</f>
        <v>1.1826</v>
      </c>
      <c r="J106" s="14"/>
      <c r="K106" s="66">
        <f aca="true" t="shared" si="6" ref="K106:K114">K131/I106*100</f>
        <v>7.3106582211952045</v>
      </c>
    </row>
    <row r="107" spans="2:11" ht="12.75">
      <c r="B107" s="45">
        <v>0.3</v>
      </c>
      <c r="C107" s="46">
        <v>0.148</v>
      </c>
      <c r="D107" s="47">
        <v>0.148</v>
      </c>
      <c r="E107" s="47">
        <v>0.151</v>
      </c>
      <c r="F107" s="47">
        <v>0.149</v>
      </c>
      <c r="G107" s="48">
        <v>0.149</v>
      </c>
      <c r="H107" s="48">
        <f t="shared" si="4"/>
        <v>0.149</v>
      </c>
      <c r="I107" s="64">
        <f t="shared" si="5"/>
        <v>1.341</v>
      </c>
      <c r="J107" s="14"/>
      <c r="K107" s="66">
        <f t="shared" si="6"/>
        <v>9.636290008924455</v>
      </c>
    </row>
    <row r="108" spans="2:11" ht="12.75">
      <c r="B108" s="45">
        <v>0.4</v>
      </c>
      <c r="C108" s="46">
        <v>0.162</v>
      </c>
      <c r="D108" s="47">
        <v>0.167</v>
      </c>
      <c r="E108" s="47">
        <v>0.163</v>
      </c>
      <c r="F108" s="47">
        <v>0.159</v>
      </c>
      <c r="G108" s="48">
        <v>0.162</v>
      </c>
      <c r="H108" s="48">
        <f t="shared" si="4"/>
        <v>0.16260000000000002</v>
      </c>
      <c r="I108" s="64">
        <f t="shared" si="5"/>
        <v>1.4634000000000003</v>
      </c>
      <c r="J108" s="14"/>
      <c r="K108" s="66">
        <f t="shared" si="6"/>
        <v>12.107249975446283</v>
      </c>
    </row>
    <row r="109" spans="2:11" ht="12.75">
      <c r="B109" s="45">
        <v>0.5</v>
      </c>
      <c r="C109" s="46">
        <v>0.176</v>
      </c>
      <c r="D109" s="47">
        <v>0.176</v>
      </c>
      <c r="E109" s="47">
        <v>0.176</v>
      </c>
      <c r="F109" s="47">
        <v>0.179</v>
      </c>
      <c r="G109" s="48">
        <v>0.174</v>
      </c>
      <c r="H109" s="48">
        <f t="shared" si="4"/>
        <v>0.1762</v>
      </c>
      <c r="I109" s="64">
        <f t="shared" si="5"/>
        <v>1.5857999999999999</v>
      </c>
      <c r="J109" s="14"/>
      <c r="K109" s="66">
        <f t="shared" si="6"/>
        <v>13.619487517389379</v>
      </c>
    </row>
    <row r="110" spans="2:11" ht="12.75">
      <c r="B110" s="45">
        <v>0.6</v>
      </c>
      <c r="C110" s="46">
        <v>0.184</v>
      </c>
      <c r="D110" s="47">
        <v>0.182</v>
      </c>
      <c r="E110" s="47">
        <v>0.194</v>
      </c>
      <c r="F110" s="47">
        <v>0.183</v>
      </c>
      <c r="G110" s="48">
        <v>0.191</v>
      </c>
      <c r="H110" s="48">
        <f t="shared" si="4"/>
        <v>0.18680000000000002</v>
      </c>
      <c r="I110" s="64">
        <f t="shared" si="5"/>
        <v>1.6812000000000002</v>
      </c>
      <c r="J110" s="14"/>
      <c r="K110" s="66">
        <f t="shared" si="6"/>
        <v>15.288373696322854</v>
      </c>
    </row>
    <row r="111" spans="2:11" ht="12.75">
      <c r="B111" s="45">
        <v>0.7</v>
      </c>
      <c r="C111" s="46">
        <v>0.217</v>
      </c>
      <c r="D111" s="47">
        <v>0.215</v>
      </c>
      <c r="E111" s="47">
        <v>0.211</v>
      </c>
      <c r="F111" s="47">
        <v>0.215</v>
      </c>
      <c r="G111" s="48">
        <v>0.214</v>
      </c>
      <c r="H111" s="48">
        <f t="shared" si="4"/>
        <v>0.2144</v>
      </c>
      <c r="I111" s="64">
        <f t="shared" si="5"/>
        <v>1.9296</v>
      </c>
      <c r="J111" s="14"/>
      <c r="K111" s="66">
        <f t="shared" si="6"/>
        <v>15.446671849975328</v>
      </c>
    </row>
    <row r="112" spans="2:11" ht="12.75">
      <c r="B112" s="45">
        <v>0.8</v>
      </c>
      <c r="C112" s="46">
        <v>0.229</v>
      </c>
      <c r="D112" s="47">
        <v>0.23</v>
      </c>
      <c r="E112" s="47">
        <v>0.229</v>
      </c>
      <c r="F112" s="47">
        <v>0.231</v>
      </c>
      <c r="G112" s="48">
        <v>0.23</v>
      </c>
      <c r="H112" s="48">
        <f t="shared" si="4"/>
        <v>0.2298</v>
      </c>
      <c r="I112" s="64">
        <f t="shared" si="5"/>
        <v>2.0682</v>
      </c>
      <c r="J112" s="14"/>
      <c r="K112" s="66">
        <f t="shared" si="6"/>
        <v>16.240605909220466</v>
      </c>
    </row>
    <row r="113" spans="2:11" ht="12.75">
      <c r="B113" s="45">
        <v>0.9</v>
      </c>
      <c r="C113" s="46">
        <v>0.246</v>
      </c>
      <c r="D113" s="47">
        <v>0.245</v>
      </c>
      <c r="E113" s="47">
        <v>0.252</v>
      </c>
      <c r="F113" s="47">
        <v>0.248</v>
      </c>
      <c r="G113" s="48">
        <v>0.249</v>
      </c>
      <c r="H113" s="48">
        <f t="shared" si="4"/>
        <v>0.248</v>
      </c>
      <c r="I113" s="64">
        <f t="shared" si="5"/>
        <v>2.232</v>
      </c>
      <c r="J113" s="14"/>
      <c r="K113" s="66">
        <f t="shared" si="6"/>
        <v>16.62809209471468</v>
      </c>
    </row>
    <row r="114" spans="2:11" ht="13.5" thickBot="1">
      <c r="B114" s="52">
        <v>1</v>
      </c>
      <c r="C114" s="53">
        <v>0.243</v>
      </c>
      <c r="D114" s="54">
        <v>0.242</v>
      </c>
      <c r="E114" s="54">
        <v>0.24</v>
      </c>
      <c r="F114" s="54">
        <v>0.24</v>
      </c>
      <c r="G114" s="55">
        <v>0.243</v>
      </c>
      <c r="H114" s="55">
        <f t="shared" si="4"/>
        <v>0.24159999999999998</v>
      </c>
      <c r="I114" s="64">
        <f t="shared" si="5"/>
        <v>2.1744</v>
      </c>
      <c r="J114" s="14"/>
      <c r="K114" s="66">
        <f t="shared" si="6"/>
        <v>17.36511622712202</v>
      </c>
    </row>
    <row r="115" spans="2:11" ht="13.5" thickBot="1">
      <c r="B115" s="37"/>
      <c r="C115" s="37"/>
      <c r="D115" s="37"/>
      <c r="E115" s="37"/>
      <c r="F115" s="37"/>
      <c r="G115" s="37"/>
      <c r="H115" s="37"/>
      <c r="I115" s="64"/>
      <c r="J115" s="14"/>
      <c r="K115" s="14"/>
    </row>
    <row r="116" spans="2:11" ht="13.5" thickBot="1">
      <c r="B116" s="34" t="s">
        <v>67</v>
      </c>
      <c r="C116" s="35" t="s">
        <v>60</v>
      </c>
      <c r="D116" s="35" t="s">
        <v>61</v>
      </c>
      <c r="E116" s="35" t="s">
        <v>62</v>
      </c>
      <c r="F116" s="35" t="s">
        <v>63</v>
      </c>
      <c r="G116" s="36" t="s">
        <v>64</v>
      </c>
      <c r="H116" s="36" t="s">
        <v>65</v>
      </c>
      <c r="I116" s="64"/>
      <c r="J116" s="14"/>
      <c r="K116" s="14"/>
    </row>
    <row r="117" spans="2:11" ht="12.75">
      <c r="B117" s="38">
        <v>0.1</v>
      </c>
      <c r="C117" s="42">
        <v>30336</v>
      </c>
      <c r="D117" s="43">
        <v>32688</v>
      </c>
      <c r="E117" s="43">
        <v>32409</v>
      </c>
      <c r="F117" s="43">
        <v>32326</v>
      </c>
      <c r="G117" s="44">
        <v>32056</v>
      </c>
      <c r="H117" s="59">
        <f>AVERAGE(C117:G117)</f>
        <v>31963</v>
      </c>
      <c r="I117" s="64"/>
      <c r="J117" s="14"/>
      <c r="K117" s="14"/>
    </row>
    <row r="118" spans="2:11" ht="12.75">
      <c r="B118" s="45">
        <v>0.2</v>
      </c>
      <c r="C118" s="49">
        <v>16448</v>
      </c>
      <c r="D118" s="50">
        <v>16383</v>
      </c>
      <c r="E118" s="50">
        <v>16204</v>
      </c>
      <c r="F118" s="50">
        <v>16561</v>
      </c>
      <c r="G118" s="51">
        <v>16365</v>
      </c>
      <c r="H118" s="61">
        <f aca="true" t="shared" si="7" ref="H118:H126">AVERAGE(C118:G118)</f>
        <v>16392.2</v>
      </c>
      <c r="I118" s="64"/>
      <c r="J118" s="14"/>
      <c r="K118" s="14"/>
    </row>
    <row r="119" spans="2:11" ht="12.75">
      <c r="B119" s="45">
        <v>0.3</v>
      </c>
      <c r="C119" s="49">
        <v>11204</v>
      </c>
      <c r="D119" s="50">
        <v>10929</v>
      </c>
      <c r="E119" s="50">
        <v>10834</v>
      </c>
      <c r="F119" s="50">
        <v>11269</v>
      </c>
      <c r="G119" s="51">
        <v>11842</v>
      </c>
      <c r="H119" s="61">
        <f t="shared" si="7"/>
        <v>11215.6</v>
      </c>
      <c r="I119" s="64"/>
      <c r="J119" s="14"/>
      <c r="K119" s="14"/>
    </row>
    <row r="120" spans="2:11" ht="12.75">
      <c r="B120" s="45">
        <v>0.4</v>
      </c>
      <c r="C120" s="49">
        <v>8321</v>
      </c>
      <c r="D120" s="50">
        <v>8372</v>
      </c>
      <c r="E120" s="50">
        <v>8350</v>
      </c>
      <c r="F120" s="50">
        <v>8338</v>
      </c>
      <c r="G120" s="51">
        <v>8543</v>
      </c>
      <c r="H120" s="61">
        <f t="shared" si="7"/>
        <v>8384.8</v>
      </c>
      <c r="I120" s="64"/>
      <c r="J120" s="14"/>
      <c r="K120" s="14"/>
    </row>
    <row r="121" spans="2:11" ht="12.75">
      <c r="B121" s="45">
        <v>0.5</v>
      </c>
      <c r="C121" s="49">
        <v>6722</v>
      </c>
      <c r="D121" s="50">
        <v>6570</v>
      </c>
      <c r="E121" s="50">
        <v>6611</v>
      </c>
      <c r="F121" s="50">
        <v>6617</v>
      </c>
      <c r="G121" s="51">
        <v>6674</v>
      </c>
      <c r="H121" s="61">
        <f t="shared" si="7"/>
        <v>6638.8</v>
      </c>
      <c r="I121" s="64"/>
      <c r="J121" s="14"/>
      <c r="K121" s="14"/>
    </row>
    <row r="122" spans="2:17" ht="12.75">
      <c r="B122" s="45">
        <v>0.6</v>
      </c>
      <c r="C122" s="49">
        <v>5480</v>
      </c>
      <c r="D122" s="50">
        <v>5663</v>
      </c>
      <c r="E122" s="50">
        <v>5520</v>
      </c>
      <c r="F122" s="50">
        <v>5584</v>
      </c>
      <c r="G122" s="51">
        <v>5540</v>
      </c>
      <c r="H122" s="61">
        <f t="shared" si="7"/>
        <v>5557.4</v>
      </c>
      <c r="I122" s="64"/>
      <c r="J122" s="64"/>
      <c r="K122" s="64"/>
      <c r="L122" s="37"/>
      <c r="M122" s="37"/>
      <c r="N122" s="37"/>
      <c r="O122" s="37"/>
      <c r="P122" s="37"/>
      <c r="Q122" s="37"/>
    </row>
    <row r="123" spans="2:17" ht="12.75">
      <c r="B123" s="45">
        <v>0.7</v>
      </c>
      <c r="C123" s="49">
        <v>4935</v>
      </c>
      <c r="D123" s="50">
        <v>4734</v>
      </c>
      <c r="E123" s="50">
        <v>4659</v>
      </c>
      <c r="F123" s="50">
        <v>4810</v>
      </c>
      <c r="G123" s="51">
        <v>4700</v>
      </c>
      <c r="H123" s="61">
        <f t="shared" si="7"/>
        <v>4767.6</v>
      </c>
      <c r="I123" s="64"/>
      <c r="J123" s="64"/>
      <c r="K123" s="64"/>
      <c r="L123" s="37"/>
      <c r="M123" s="37"/>
      <c r="N123" s="37"/>
      <c r="O123" s="37"/>
      <c r="P123" s="37"/>
      <c r="Q123" s="37"/>
    </row>
    <row r="124" spans="2:17" ht="12.75">
      <c r="B124" s="45">
        <v>0.8</v>
      </c>
      <c r="C124" s="49">
        <v>4209</v>
      </c>
      <c r="D124" s="50">
        <v>4211</v>
      </c>
      <c r="E124" s="50">
        <v>4257</v>
      </c>
      <c r="F124" s="50">
        <v>4085</v>
      </c>
      <c r="G124" s="51">
        <v>4239</v>
      </c>
      <c r="H124" s="61">
        <f t="shared" si="7"/>
        <v>4200.2</v>
      </c>
      <c r="I124" s="64"/>
      <c r="J124" s="64"/>
      <c r="K124" s="64"/>
      <c r="L124" s="37"/>
      <c r="M124" s="37"/>
      <c r="N124" s="37"/>
      <c r="O124" s="37"/>
      <c r="P124" s="37"/>
      <c r="Q124" s="37"/>
    </row>
    <row r="125" spans="2:17" ht="12.75">
      <c r="B125" s="45">
        <v>0.9</v>
      </c>
      <c r="C125" s="49">
        <v>3704</v>
      </c>
      <c r="D125" s="50">
        <v>3708</v>
      </c>
      <c r="E125" s="50">
        <v>3845</v>
      </c>
      <c r="F125" s="50">
        <v>3692</v>
      </c>
      <c r="G125" s="51">
        <v>3735</v>
      </c>
      <c r="H125" s="61">
        <f t="shared" si="7"/>
        <v>3736.8</v>
      </c>
      <c r="I125" s="64"/>
      <c r="J125" s="64"/>
      <c r="K125" s="64"/>
      <c r="L125" s="37"/>
      <c r="M125" s="37"/>
      <c r="N125" s="37"/>
      <c r="O125" s="37"/>
      <c r="P125" s="37"/>
      <c r="Q125" s="37"/>
    </row>
    <row r="126" spans="2:17" ht="13.5" thickBot="1">
      <c r="B126" s="52">
        <v>1</v>
      </c>
      <c r="C126" s="56">
        <v>3600</v>
      </c>
      <c r="D126" s="57">
        <v>3520</v>
      </c>
      <c r="E126" s="57">
        <v>3680</v>
      </c>
      <c r="F126" s="57">
        <v>3647</v>
      </c>
      <c r="G126" s="58">
        <v>3819</v>
      </c>
      <c r="H126" s="62">
        <f t="shared" si="7"/>
        <v>3653.2</v>
      </c>
      <c r="I126" s="64"/>
      <c r="J126" s="64"/>
      <c r="K126" s="64"/>
      <c r="L126" s="37"/>
      <c r="M126" s="37"/>
      <c r="N126" s="37"/>
      <c r="O126" s="37"/>
      <c r="P126" s="37"/>
      <c r="Q126" s="37"/>
    </row>
    <row r="127" spans="9:11" ht="12.75">
      <c r="I127" s="14"/>
      <c r="J127" s="14"/>
      <c r="K127" s="14"/>
    </row>
    <row r="128" spans="9:11" ht="13.5" thickBot="1">
      <c r="I128" s="14"/>
      <c r="J128" s="14"/>
      <c r="K128" s="14"/>
    </row>
    <row r="129" spans="2:11" ht="13.5" thickBot="1">
      <c r="B129" s="34" t="s">
        <v>66</v>
      </c>
      <c r="C129" s="35" t="s">
        <v>60</v>
      </c>
      <c r="D129" s="35" t="s">
        <v>61</v>
      </c>
      <c r="E129" s="35" t="s">
        <v>62</v>
      </c>
      <c r="F129" s="35" t="s">
        <v>63</v>
      </c>
      <c r="G129" s="36" t="s">
        <v>64</v>
      </c>
      <c r="H129" s="36" t="s">
        <v>65</v>
      </c>
      <c r="I129" s="64" t="s">
        <v>23</v>
      </c>
      <c r="J129" s="65" t="s">
        <v>72</v>
      </c>
      <c r="K129" s="65" t="s">
        <v>73</v>
      </c>
    </row>
    <row r="130" spans="2:11" ht="12.75">
      <c r="B130" s="38">
        <v>0.1</v>
      </c>
      <c r="C130" s="42">
        <v>3248</v>
      </c>
      <c r="D130" s="43">
        <v>3225</v>
      </c>
      <c r="E130" s="43">
        <v>3269</v>
      </c>
      <c r="F130" s="43">
        <v>3189</v>
      </c>
      <c r="G130" s="44">
        <v>3163</v>
      </c>
      <c r="H130" s="44">
        <f>AVERAGE(C130:G130)</f>
        <v>3218.8</v>
      </c>
      <c r="I130" s="64">
        <f>H130/360*2*3.141592653*D141</f>
        <v>0.7303225533844068</v>
      </c>
      <c r="J130" s="14">
        <f>1.96*I130</f>
        <v>1.4314322046334373</v>
      </c>
      <c r="K130" s="14">
        <f>J130/H117*1000</f>
        <v>0.044784037938661495</v>
      </c>
    </row>
    <row r="131" spans="2:11" ht="12.75">
      <c r="B131" s="45">
        <v>0.2</v>
      </c>
      <c r="C131" s="49">
        <v>3241</v>
      </c>
      <c r="D131" s="50">
        <v>3136</v>
      </c>
      <c r="E131" s="50">
        <v>3130</v>
      </c>
      <c r="F131" s="50">
        <v>3265</v>
      </c>
      <c r="G131" s="51">
        <v>3162</v>
      </c>
      <c r="H131" s="51">
        <f aca="true" t="shared" si="8" ref="H131:H139">AVERAGE(C131:G131)</f>
        <v>3186.8</v>
      </c>
      <c r="I131" s="64">
        <f>H131/360*2*3.141592653*D141</f>
        <v>0.7230619836974734</v>
      </c>
      <c r="J131" s="14">
        <f aca="true" t="shared" si="9" ref="J131:J139">1.96*I131</f>
        <v>1.4172014880470478</v>
      </c>
      <c r="K131" s="14">
        <f aca="true" t="shared" si="10" ref="K131:K139">J131/H118*1000</f>
        <v>0.0864558441238545</v>
      </c>
    </row>
    <row r="132" spans="2:11" ht="12.75">
      <c r="B132" s="45">
        <v>0.3</v>
      </c>
      <c r="C132" s="49">
        <v>3305</v>
      </c>
      <c r="D132" s="50">
        <v>3159</v>
      </c>
      <c r="E132" s="50">
        <v>3132</v>
      </c>
      <c r="F132" s="50">
        <v>3265</v>
      </c>
      <c r="G132" s="51">
        <v>3434</v>
      </c>
      <c r="H132" s="51">
        <f t="shared" si="8"/>
        <v>3259</v>
      </c>
      <c r="I132" s="64">
        <f>H132/360*2*3.141592653*D141</f>
        <v>0.7394436440536166</v>
      </c>
      <c r="J132" s="14">
        <f t="shared" si="9"/>
        <v>1.4493095423450886</v>
      </c>
      <c r="K132" s="14">
        <f t="shared" si="10"/>
        <v>0.12922264901967692</v>
      </c>
    </row>
    <row r="133" spans="2:11" ht="12.75">
      <c r="B133" s="45">
        <v>0.4</v>
      </c>
      <c r="C133" s="49">
        <v>3267</v>
      </c>
      <c r="D133" s="50">
        <v>3208</v>
      </c>
      <c r="E133" s="50">
        <v>3292</v>
      </c>
      <c r="F133" s="50">
        <v>3286</v>
      </c>
      <c r="G133" s="51">
        <v>3650</v>
      </c>
      <c r="H133" s="51">
        <f t="shared" si="8"/>
        <v>3340.6</v>
      </c>
      <c r="I133" s="64">
        <f>H133/360*2*3.141592653*D141</f>
        <v>0.7579580967552967</v>
      </c>
      <c r="J133" s="14">
        <f t="shared" si="9"/>
        <v>1.4855978696403815</v>
      </c>
      <c r="K133" s="14">
        <f t="shared" si="10"/>
        <v>0.17717749614068096</v>
      </c>
    </row>
    <row r="134" spans="2:11" ht="12.75">
      <c r="B134" s="45">
        <v>0.5</v>
      </c>
      <c r="C134" s="49">
        <v>3297</v>
      </c>
      <c r="D134" s="50">
        <v>3206</v>
      </c>
      <c r="E134" s="50">
        <v>3177</v>
      </c>
      <c r="F134" s="50">
        <v>3180</v>
      </c>
      <c r="G134" s="51">
        <v>3261</v>
      </c>
      <c r="H134" s="51">
        <f t="shared" si="8"/>
        <v>3224.2</v>
      </c>
      <c r="I134" s="64">
        <f>H134/360*2*3.141592653*D141</f>
        <v>0.7315477745190767</v>
      </c>
      <c r="J134" s="14">
        <f t="shared" si="9"/>
        <v>1.4338336380573904</v>
      </c>
      <c r="K134" s="14">
        <f t="shared" si="10"/>
        <v>0.21597783305076074</v>
      </c>
    </row>
    <row r="135" spans="2:11" ht="12.75">
      <c r="B135" s="45">
        <v>0.6</v>
      </c>
      <c r="C135" s="49">
        <v>3201</v>
      </c>
      <c r="D135" s="50">
        <v>3303</v>
      </c>
      <c r="E135" s="50">
        <v>3231</v>
      </c>
      <c r="F135" s="50">
        <v>3190</v>
      </c>
      <c r="G135" s="51">
        <v>3135</v>
      </c>
      <c r="H135" s="51">
        <f t="shared" si="8"/>
        <v>3212</v>
      </c>
      <c r="I135" s="64">
        <f>H135/360*2*3.141592653*D141</f>
        <v>0.7287796823259334</v>
      </c>
      <c r="J135" s="14">
        <f t="shared" si="9"/>
        <v>1.4284081773588293</v>
      </c>
      <c r="K135" s="14">
        <f t="shared" si="10"/>
        <v>0.2570281385825799</v>
      </c>
    </row>
    <row r="136" spans="2:11" ht="12.75">
      <c r="B136" s="45">
        <v>0.7</v>
      </c>
      <c r="C136" s="49">
        <v>3349</v>
      </c>
      <c r="D136" s="50">
        <v>3206</v>
      </c>
      <c r="E136" s="50">
        <v>3097</v>
      </c>
      <c r="F136" s="50">
        <v>3201</v>
      </c>
      <c r="G136" s="51">
        <v>3124</v>
      </c>
      <c r="H136" s="51">
        <f t="shared" si="8"/>
        <v>3195.4</v>
      </c>
      <c r="I136" s="64">
        <f>H136/360*2*3.141592653*D141</f>
        <v>0.7250132618008368</v>
      </c>
      <c r="J136" s="14">
        <f t="shared" si="9"/>
        <v>1.42102599312964</v>
      </c>
      <c r="K136" s="14">
        <f t="shared" si="10"/>
        <v>0.2980589800171239</v>
      </c>
    </row>
    <row r="137" spans="2:11" ht="12.75">
      <c r="B137" s="45">
        <v>0.8</v>
      </c>
      <c r="C137" s="49">
        <v>3249</v>
      </c>
      <c r="D137" s="50">
        <v>3116</v>
      </c>
      <c r="E137" s="50">
        <v>3223</v>
      </c>
      <c r="F137" s="50">
        <v>3085</v>
      </c>
      <c r="G137" s="51">
        <v>3189</v>
      </c>
      <c r="H137" s="51">
        <f t="shared" si="8"/>
        <v>3172.4</v>
      </c>
      <c r="I137" s="64">
        <f>H137/360*2*3.141592653*D141</f>
        <v>0.7197947273383535</v>
      </c>
      <c r="J137" s="14">
        <f t="shared" si="9"/>
        <v>1.4107976655831729</v>
      </c>
      <c r="K137" s="14">
        <f t="shared" si="10"/>
        <v>0.33588821141449765</v>
      </c>
    </row>
    <row r="138" spans="2:11" ht="12.75">
      <c r="B138" s="45">
        <v>0.9</v>
      </c>
      <c r="C138" s="49">
        <v>3134</v>
      </c>
      <c r="D138" s="50">
        <v>3077</v>
      </c>
      <c r="E138" s="50">
        <v>3198</v>
      </c>
      <c r="F138" s="50">
        <v>3077</v>
      </c>
      <c r="G138" s="51">
        <v>3107</v>
      </c>
      <c r="H138" s="51">
        <f t="shared" si="8"/>
        <v>3118.6</v>
      </c>
      <c r="I138" s="64">
        <f>H138/360*2*3.141592653*D141</f>
        <v>0.7075878945521967</v>
      </c>
      <c r="J138" s="14">
        <f t="shared" si="9"/>
        <v>1.3868722733223056</v>
      </c>
      <c r="K138" s="14">
        <f t="shared" si="10"/>
        <v>0.37113901555403167</v>
      </c>
    </row>
    <row r="139" spans="2:11" ht="13.5" thickBot="1">
      <c r="B139" s="52">
        <v>1</v>
      </c>
      <c r="C139" s="56">
        <v>3114</v>
      </c>
      <c r="D139" s="57">
        <v>2968</v>
      </c>
      <c r="E139" s="57">
        <v>3109</v>
      </c>
      <c r="F139" s="57">
        <v>3081</v>
      </c>
      <c r="G139" s="58">
        <v>3237</v>
      </c>
      <c r="H139" s="58">
        <f t="shared" si="8"/>
        <v>3101.8</v>
      </c>
      <c r="I139" s="64">
        <f>H139/360*2*3.141592653*D141</f>
        <v>0.7037760954665567</v>
      </c>
      <c r="J139" s="14">
        <f t="shared" si="9"/>
        <v>1.3794011471144512</v>
      </c>
      <c r="K139" s="14">
        <f t="shared" si="10"/>
        <v>0.37758708724254114</v>
      </c>
    </row>
    <row r="140" spans="2:9" ht="13.5" thickBot="1">
      <c r="B140" s="37"/>
      <c r="C140" s="37"/>
      <c r="D140" s="37"/>
      <c r="E140" s="37"/>
      <c r="F140" s="37"/>
      <c r="G140" s="37"/>
      <c r="H140" s="37"/>
      <c r="I140" s="37"/>
    </row>
    <row r="141" spans="2:9" ht="12.75">
      <c r="B141" s="73" t="s">
        <v>71</v>
      </c>
      <c r="C141" s="74"/>
      <c r="D141" s="44">
        <f>1.3/100</f>
        <v>0.013000000000000001</v>
      </c>
      <c r="E141" s="37"/>
      <c r="F141" s="37" t="s">
        <v>74</v>
      </c>
      <c r="G141" s="37">
        <f>D142*D141</f>
        <v>0.025506000000000004</v>
      </c>
      <c r="H141" s="37"/>
      <c r="I141" s="37"/>
    </row>
    <row r="142" spans="2:9" ht="13.5" thickBot="1">
      <c r="B142" s="75" t="s">
        <v>68</v>
      </c>
      <c r="C142" s="76"/>
      <c r="D142" s="60">
        <f>0.2*9.81</f>
        <v>1.9620000000000002</v>
      </c>
      <c r="E142" s="37"/>
      <c r="F142" s="37"/>
      <c r="G142" s="37"/>
      <c r="H142" s="37"/>
      <c r="I142" s="37"/>
    </row>
    <row r="143" spans="2:9" ht="12.75">
      <c r="B143" s="37"/>
      <c r="C143" s="37"/>
      <c r="D143" s="37"/>
      <c r="E143" s="37"/>
      <c r="F143" s="37"/>
      <c r="G143" s="37"/>
      <c r="H143" s="37"/>
      <c r="I143" s="37"/>
    </row>
    <row r="144" spans="2:9" ht="12.75">
      <c r="B144" s="37"/>
      <c r="C144" s="37"/>
      <c r="D144" s="37"/>
      <c r="E144" s="37"/>
      <c r="F144" s="37"/>
      <c r="G144" s="37"/>
      <c r="H144" s="37"/>
      <c r="I144" s="37"/>
    </row>
    <row r="145" spans="2:9" s="18" customFormat="1" ht="12.75">
      <c r="B145" s="67"/>
      <c r="C145" s="67"/>
      <c r="D145" s="67"/>
      <c r="E145" s="67"/>
      <c r="F145" s="67"/>
      <c r="G145" s="67"/>
      <c r="H145" s="67"/>
      <c r="I145" s="67"/>
    </row>
    <row r="146" spans="2:3" ht="12.75">
      <c r="B146" t="s">
        <v>75</v>
      </c>
      <c r="C146" s="8"/>
    </row>
    <row r="147" spans="2:3" ht="12.75">
      <c r="B147" t="s">
        <v>76</v>
      </c>
      <c r="C147" s="8"/>
    </row>
    <row r="148" spans="2:3" ht="12.75">
      <c r="B148" t="s">
        <v>77</v>
      </c>
      <c r="C148" s="8"/>
    </row>
    <row r="149" spans="2:3" ht="12.75">
      <c r="B149" t="s">
        <v>78</v>
      </c>
      <c r="C149" s="8"/>
    </row>
    <row r="151" spans="2:12" ht="12.75">
      <c r="B151" s="68" t="s">
        <v>79</v>
      </c>
      <c r="C151" s="69">
        <v>0.1</v>
      </c>
      <c r="D151" s="69">
        <v>0.2</v>
      </c>
      <c r="E151" s="69">
        <v>0.3</v>
      </c>
      <c r="F151" s="69">
        <v>0.4</v>
      </c>
      <c r="G151" s="69">
        <v>0.5</v>
      </c>
      <c r="H151" s="69">
        <v>0.6</v>
      </c>
      <c r="I151" s="69">
        <v>0.7</v>
      </c>
      <c r="J151" s="69">
        <v>0.8</v>
      </c>
      <c r="K151" s="69">
        <v>0.9</v>
      </c>
      <c r="L151" s="69">
        <v>1</v>
      </c>
    </row>
    <row r="152" spans="2:12" ht="12.75">
      <c r="B152" s="70" t="s">
        <v>80</v>
      </c>
      <c r="C152" s="71">
        <v>8.99</v>
      </c>
      <c r="D152" s="71">
        <v>8.99</v>
      </c>
      <c r="E152" s="71">
        <v>8.99</v>
      </c>
      <c r="F152" s="71">
        <v>8.99</v>
      </c>
      <c r="G152" s="71">
        <v>8.99</v>
      </c>
      <c r="H152" s="71">
        <v>8.99</v>
      </c>
      <c r="I152" s="71">
        <v>8.99</v>
      </c>
      <c r="J152" s="71">
        <v>8.99</v>
      </c>
      <c r="K152" s="71">
        <v>8.99</v>
      </c>
      <c r="L152" s="71">
        <v>8.99</v>
      </c>
    </row>
    <row r="153" spans="2:12" ht="12.75">
      <c r="B153" s="8" t="s">
        <v>81</v>
      </c>
      <c r="C153" s="8">
        <v>200</v>
      </c>
      <c r="D153" s="8">
        <v>200</v>
      </c>
      <c r="E153" s="8">
        <v>200</v>
      </c>
      <c r="F153" s="8">
        <v>200</v>
      </c>
      <c r="G153" s="8">
        <v>200</v>
      </c>
      <c r="H153" s="8">
        <v>200</v>
      </c>
      <c r="I153" s="8">
        <v>200</v>
      </c>
      <c r="J153" s="8">
        <v>200</v>
      </c>
      <c r="K153" s="8">
        <v>200</v>
      </c>
      <c r="L153" s="8">
        <v>200</v>
      </c>
    </row>
    <row r="154" spans="2:12" ht="12.75">
      <c r="B154" s="8" t="s">
        <v>82</v>
      </c>
      <c r="C154" s="8">
        <v>11</v>
      </c>
      <c r="D154" s="8">
        <v>11</v>
      </c>
      <c r="E154" s="8">
        <v>11</v>
      </c>
      <c r="F154" s="8">
        <v>11</v>
      </c>
      <c r="G154" s="8">
        <v>11</v>
      </c>
      <c r="H154" s="8">
        <v>11</v>
      </c>
      <c r="I154" s="8">
        <v>11</v>
      </c>
      <c r="J154" s="8">
        <v>11</v>
      </c>
      <c r="K154" s="8">
        <v>11</v>
      </c>
      <c r="L154" s="8">
        <v>11</v>
      </c>
    </row>
    <row r="155" spans="2:12" ht="12.75">
      <c r="B155" s="8" t="s">
        <v>83</v>
      </c>
      <c r="C155" s="8">
        <v>4.004</v>
      </c>
      <c r="D155" s="8">
        <v>2.005</v>
      </c>
      <c r="E155" s="8">
        <v>2.005</v>
      </c>
      <c r="F155" s="8">
        <v>2.005</v>
      </c>
      <c r="G155" s="8">
        <v>2.004</v>
      </c>
      <c r="H155" s="8">
        <v>2.005</v>
      </c>
      <c r="I155" s="8">
        <v>2</v>
      </c>
      <c r="J155" s="8">
        <v>4</v>
      </c>
      <c r="K155" s="8">
        <v>4</v>
      </c>
      <c r="L155" s="8">
        <v>3</v>
      </c>
    </row>
    <row r="156" spans="2:12" ht="12.75">
      <c r="B156" s="8" t="s">
        <v>84</v>
      </c>
      <c r="C156" s="8">
        <v>0.13</v>
      </c>
      <c r="D156" s="8">
        <v>0.14</v>
      </c>
      <c r="E156" s="8">
        <v>0.17</v>
      </c>
      <c r="F156" s="8">
        <v>0.18</v>
      </c>
      <c r="G156" s="8">
        <v>0.18</v>
      </c>
      <c r="H156" s="8">
        <v>0.21</v>
      </c>
      <c r="I156" s="8">
        <v>0.27</v>
      </c>
      <c r="J156" s="8">
        <v>0.31</v>
      </c>
      <c r="K156" s="8">
        <v>0.32</v>
      </c>
      <c r="L156" s="8">
        <v>0.28</v>
      </c>
    </row>
    <row r="157" spans="2:12" ht="12.75">
      <c r="B157" s="8" t="s">
        <v>85</v>
      </c>
      <c r="C157" s="8">
        <v>384</v>
      </c>
      <c r="D157" s="8">
        <v>382</v>
      </c>
      <c r="E157" s="8">
        <v>578</v>
      </c>
      <c r="F157" s="8">
        <v>771</v>
      </c>
      <c r="G157" s="8">
        <v>962</v>
      </c>
      <c r="H157" s="8">
        <v>1156</v>
      </c>
      <c r="I157" s="8">
        <v>1321</v>
      </c>
      <c r="J157" s="8">
        <v>3423</v>
      </c>
      <c r="K157" s="8">
        <v>3467</v>
      </c>
      <c r="L157" s="8">
        <v>2737</v>
      </c>
    </row>
    <row r="158" ht="12.75">
      <c r="B158" s="8"/>
    </row>
    <row r="159" spans="2:12" ht="12.75">
      <c r="B159" s="68" t="s">
        <v>86</v>
      </c>
      <c r="C159" s="69">
        <v>0.1</v>
      </c>
      <c r="D159" s="69">
        <v>0.2</v>
      </c>
      <c r="E159" s="69">
        <v>0.3</v>
      </c>
      <c r="F159" s="69">
        <v>0.4</v>
      </c>
      <c r="G159" s="69">
        <v>0.5</v>
      </c>
      <c r="H159" s="69">
        <v>0.6</v>
      </c>
      <c r="I159" s="69">
        <v>0.7</v>
      </c>
      <c r="J159" s="69">
        <v>0.8</v>
      </c>
      <c r="K159" s="69">
        <v>0.9</v>
      </c>
      <c r="L159" s="69">
        <v>1</v>
      </c>
    </row>
    <row r="160" spans="2:12" ht="12.75">
      <c r="B160" s="70" t="s">
        <v>80</v>
      </c>
      <c r="C160" s="71">
        <v>8.99</v>
      </c>
      <c r="D160" s="71">
        <v>8.99</v>
      </c>
      <c r="E160" s="71">
        <v>8.99</v>
      </c>
      <c r="F160" s="71">
        <v>8.99</v>
      </c>
      <c r="G160" s="71">
        <v>8.99</v>
      </c>
      <c r="H160" s="71">
        <v>8.99</v>
      </c>
      <c r="I160" s="71">
        <v>8.99</v>
      </c>
      <c r="J160" s="71">
        <v>8.99</v>
      </c>
      <c r="K160" s="71">
        <v>8.99</v>
      </c>
      <c r="L160" s="71">
        <v>8.99</v>
      </c>
    </row>
    <row r="161" spans="2:12" ht="12.75">
      <c r="B161" s="8" t="s">
        <v>81</v>
      </c>
      <c r="C161" s="8">
        <v>200</v>
      </c>
      <c r="D161" s="8">
        <v>200</v>
      </c>
      <c r="E161" s="8">
        <v>200</v>
      </c>
      <c r="F161" s="8">
        <v>200</v>
      </c>
      <c r="G161" s="8">
        <v>200</v>
      </c>
      <c r="H161" s="8">
        <v>200</v>
      </c>
      <c r="I161" s="8">
        <v>200</v>
      </c>
      <c r="J161" s="8">
        <v>200</v>
      </c>
      <c r="K161" s="8">
        <v>200</v>
      </c>
      <c r="L161" s="8">
        <v>200</v>
      </c>
    </row>
    <row r="162" spans="2:12" ht="12.75">
      <c r="B162" s="8" t="s">
        <v>82</v>
      </c>
      <c r="C162" s="8">
        <v>11</v>
      </c>
      <c r="D162" s="8">
        <v>11</v>
      </c>
      <c r="E162" s="8">
        <v>11</v>
      </c>
      <c r="F162" s="8">
        <v>11</v>
      </c>
      <c r="G162" s="8">
        <v>11</v>
      </c>
      <c r="H162" s="8">
        <v>11</v>
      </c>
      <c r="I162" s="8">
        <v>11</v>
      </c>
      <c r="J162" s="8">
        <v>11</v>
      </c>
      <c r="K162" s="8">
        <v>11</v>
      </c>
      <c r="L162" s="8">
        <v>11</v>
      </c>
    </row>
    <row r="163" spans="2:12" ht="12.75">
      <c r="B163" s="8" t="s">
        <v>83</v>
      </c>
      <c r="C163" s="8">
        <v>4.005</v>
      </c>
      <c r="D163" s="8">
        <v>2.005</v>
      </c>
      <c r="E163" s="8">
        <v>2.004</v>
      </c>
      <c r="F163" s="8">
        <v>2.004</v>
      </c>
      <c r="G163" s="8">
        <v>2.008</v>
      </c>
      <c r="H163" s="8">
        <v>2.004</v>
      </c>
      <c r="I163" s="8">
        <v>2.005</v>
      </c>
      <c r="J163" s="8">
        <v>4</v>
      </c>
      <c r="K163" s="8">
        <v>4</v>
      </c>
      <c r="L163" s="8">
        <v>3</v>
      </c>
    </row>
    <row r="164" spans="2:12" ht="12.75">
      <c r="B164" s="8" t="s">
        <v>84</v>
      </c>
      <c r="C164" s="8">
        <v>0.13</v>
      </c>
      <c r="D164" s="8">
        <v>0.16</v>
      </c>
      <c r="E164" s="8">
        <v>0.18</v>
      </c>
      <c r="F164" s="8">
        <v>0.17</v>
      </c>
      <c r="G164" s="8">
        <v>0.18</v>
      </c>
      <c r="H164" s="8">
        <v>0.22</v>
      </c>
      <c r="I164" s="8">
        <v>0.25</v>
      </c>
      <c r="J164" s="8">
        <v>0.28</v>
      </c>
      <c r="K164" s="8">
        <v>0.29</v>
      </c>
      <c r="L164" s="8">
        <v>0.29</v>
      </c>
    </row>
    <row r="165" spans="2:12" ht="12.75">
      <c r="B165" s="8" t="s">
        <v>85</v>
      </c>
      <c r="C165" s="8">
        <v>387</v>
      </c>
      <c r="D165" s="8">
        <v>384</v>
      </c>
      <c r="E165" s="8">
        <v>578</v>
      </c>
      <c r="F165" s="8">
        <v>772</v>
      </c>
      <c r="G165" s="8">
        <v>963</v>
      </c>
      <c r="H165" s="8">
        <v>1155</v>
      </c>
      <c r="I165" s="8">
        <v>1334</v>
      </c>
      <c r="J165" s="8">
        <v>3444</v>
      </c>
      <c r="K165" s="8">
        <v>3467</v>
      </c>
      <c r="L165" s="8">
        <v>2746</v>
      </c>
    </row>
    <row r="166" ht="12.75">
      <c r="B166" s="72"/>
    </row>
    <row r="167" spans="2:12" ht="12.75">
      <c r="B167" s="68" t="s">
        <v>87</v>
      </c>
      <c r="C167" s="69">
        <v>0.1</v>
      </c>
      <c r="D167" s="69">
        <v>0.2</v>
      </c>
      <c r="E167" s="69">
        <v>0.3</v>
      </c>
      <c r="F167" s="69">
        <v>0.4</v>
      </c>
      <c r="G167" s="69">
        <v>0.5</v>
      </c>
      <c r="H167" s="69">
        <v>0.6</v>
      </c>
      <c r="I167" s="69">
        <v>0.7</v>
      </c>
      <c r="J167" s="69">
        <v>0.8</v>
      </c>
      <c r="K167" s="69">
        <v>0.9</v>
      </c>
      <c r="L167" s="69">
        <v>1</v>
      </c>
    </row>
    <row r="168" spans="2:12" ht="12.75">
      <c r="B168" s="70" t="s">
        <v>80</v>
      </c>
      <c r="C168" s="71">
        <v>8.99</v>
      </c>
      <c r="D168" s="71">
        <v>8.99</v>
      </c>
      <c r="E168" s="71">
        <v>8.99</v>
      </c>
      <c r="F168" s="71">
        <v>8.99</v>
      </c>
      <c r="G168" s="71">
        <v>8.99</v>
      </c>
      <c r="H168" s="71">
        <v>8.99</v>
      </c>
      <c r="I168" s="71">
        <v>8.99</v>
      </c>
      <c r="J168" s="71">
        <v>8.99</v>
      </c>
      <c r="K168" s="71">
        <v>8.99</v>
      </c>
      <c r="L168" s="71">
        <v>8.99</v>
      </c>
    </row>
    <row r="169" spans="2:12" ht="12.75">
      <c r="B169" s="8" t="s">
        <v>81</v>
      </c>
      <c r="C169" s="8">
        <v>200</v>
      </c>
      <c r="D169" s="8">
        <v>200</v>
      </c>
      <c r="E169" s="8">
        <v>200</v>
      </c>
      <c r="F169" s="8">
        <v>200</v>
      </c>
      <c r="G169" s="8">
        <v>200</v>
      </c>
      <c r="H169" s="8">
        <v>200</v>
      </c>
      <c r="I169" s="8">
        <v>200</v>
      </c>
      <c r="J169" s="8">
        <v>200</v>
      </c>
      <c r="K169" s="8">
        <v>200</v>
      </c>
      <c r="L169" s="8">
        <v>200</v>
      </c>
    </row>
    <row r="170" spans="2:12" ht="12.75">
      <c r="B170" s="8" t="s">
        <v>82</v>
      </c>
      <c r="C170" s="8">
        <v>11</v>
      </c>
      <c r="D170" s="8">
        <v>11</v>
      </c>
      <c r="E170" s="8">
        <v>11</v>
      </c>
      <c r="F170" s="8">
        <v>11</v>
      </c>
      <c r="G170" s="8">
        <v>11</v>
      </c>
      <c r="H170" s="8">
        <v>11</v>
      </c>
      <c r="I170" s="8">
        <v>11</v>
      </c>
      <c r="J170" s="8">
        <v>11</v>
      </c>
      <c r="K170" s="8">
        <v>11</v>
      </c>
      <c r="L170" s="8">
        <v>11</v>
      </c>
    </row>
    <row r="171" spans="2:12" ht="12.75">
      <c r="B171" s="8" t="s">
        <v>83</v>
      </c>
      <c r="C171" s="8">
        <v>4.003</v>
      </c>
      <c r="D171" s="8">
        <v>2.004</v>
      </c>
      <c r="E171" s="8">
        <v>2.005</v>
      </c>
      <c r="F171" s="8">
        <v>2.005</v>
      </c>
      <c r="G171" s="8">
        <v>2.004</v>
      </c>
      <c r="H171" s="8">
        <v>2.006</v>
      </c>
      <c r="I171" s="8">
        <v>2.005</v>
      </c>
      <c r="J171" s="8">
        <v>4</v>
      </c>
      <c r="K171" s="8">
        <v>4</v>
      </c>
      <c r="L171" s="8">
        <v>3</v>
      </c>
    </row>
    <row r="172" spans="2:12" ht="12.75">
      <c r="B172" s="8" t="s">
        <v>84</v>
      </c>
      <c r="C172" s="8">
        <v>0.12</v>
      </c>
      <c r="D172" s="8">
        <v>0.15</v>
      </c>
      <c r="E172" s="8">
        <v>0.15</v>
      </c>
      <c r="F172" s="8">
        <v>0.16</v>
      </c>
      <c r="G172" s="8">
        <v>0.17</v>
      </c>
      <c r="H172" s="8">
        <v>0.21</v>
      </c>
      <c r="I172" s="8">
        <v>0.27</v>
      </c>
      <c r="J172" s="8">
        <v>0.29</v>
      </c>
      <c r="K172" s="8">
        <v>0.31</v>
      </c>
      <c r="L172" s="8">
        <v>0.26</v>
      </c>
    </row>
    <row r="173" spans="2:12" ht="12.75">
      <c r="B173" s="8" t="s">
        <v>85</v>
      </c>
      <c r="C173" s="8">
        <v>386</v>
      </c>
      <c r="D173" s="8">
        <v>382</v>
      </c>
      <c r="E173" s="8">
        <v>578</v>
      </c>
      <c r="F173" s="8">
        <v>772</v>
      </c>
      <c r="G173" s="8">
        <v>961</v>
      </c>
      <c r="H173" s="8">
        <v>1162</v>
      </c>
      <c r="I173" s="8">
        <v>1332</v>
      </c>
      <c r="J173" s="8">
        <v>3454</v>
      </c>
      <c r="K173" s="8">
        <v>6433</v>
      </c>
      <c r="L173" s="8">
        <v>2758</v>
      </c>
    </row>
    <row r="174" ht="12.75">
      <c r="B174" s="8"/>
    </row>
    <row r="175" spans="2:12" ht="12.75">
      <c r="B175" s="68" t="s">
        <v>88</v>
      </c>
      <c r="C175" s="69">
        <v>0.1</v>
      </c>
      <c r="D175" s="69">
        <v>0.2</v>
      </c>
      <c r="E175" s="69">
        <v>0.3</v>
      </c>
      <c r="F175" s="69">
        <v>0.4</v>
      </c>
      <c r="G175" s="69">
        <v>0.5</v>
      </c>
      <c r="H175" s="69">
        <v>0.6</v>
      </c>
      <c r="I175" s="69">
        <v>0.7</v>
      </c>
      <c r="J175" s="69">
        <v>0.8</v>
      </c>
      <c r="K175" s="69">
        <v>0.9</v>
      </c>
      <c r="L175" s="69">
        <v>1</v>
      </c>
    </row>
    <row r="176" spans="2:12" ht="12.75">
      <c r="B176" s="70" t="s">
        <v>80</v>
      </c>
      <c r="C176" s="71">
        <v>8.99</v>
      </c>
      <c r="D176" s="71">
        <v>8.99</v>
      </c>
      <c r="E176" s="71">
        <v>8.99</v>
      </c>
      <c r="F176" s="71">
        <v>8.99</v>
      </c>
      <c r="G176" s="71">
        <v>8.99</v>
      </c>
      <c r="H176" s="71">
        <v>8.99</v>
      </c>
      <c r="I176" s="71">
        <v>8.99</v>
      </c>
      <c r="J176" s="71">
        <v>8.99</v>
      </c>
      <c r="K176" s="71">
        <v>8.99</v>
      </c>
      <c r="L176" s="71">
        <v>8.99</v>
      </c>
    </row>
    <row r="177" spans="2:12" ht="12.75">
      <c r="B177" s="8" t="s">
        <v>81</v>
      </c>
      <c r="C177" s="8">
        <v>200</v>
      </c>
      <c r="D177" s="8">
        <v>200</v>
      </c>
      <c r="E177" s="8">
        <v>200</v>
      </c>
      <c r="F177" s="8">
        <v>200</v>
      </c>
      <c r="G177" s="8">
        <v>200</v>
      </c>
      <c r="H177" s="8">
        <v>200</v>
      </c>
      <c r="I177" s="8">
        <v>200</v>
      </c>
      <c r="J177" s="8">
        <v>200</v>
      </c>
      <c r="K177" s="8">
        <v>200</v>
      </c>
      <c r="L177" s="8">
        <v>200</v>
      </c>
    </row>
    <row r="178" spans="2:12" ht="12.75">
      <c r="B178" s="8" t="s">
        <v>82</v>
      </c>
      <c r="C178" s="8">
        <v>11</v>
      </c>
      <c r="D178" s="8">
        <v>11</v>
      </c>
      <c r="E178" s="8">
        <v>11</v>
      </c>
      <c r="F178" s="8">
        <v>11</v>
      </c>
      <c r="G178" s="8">
        <v>11</v>
      </c>
      <c r="H178" s="8">
        <v>11</v>
      </c>
      <c r="I178" s="8">
        <v>11</v>
      </c>
      <c r="J178" s="8">
        <v>11</v>
      </c>
      <c r="K178" s="8">
        <v>11</v>
      </c>
      <c r="L178" s="8">
        <v>11</v>
      </c>
    </row>
    <row r="179" spans="2:12" ht="12.75">
      <c r="B179" s="8" t="s">
        <v>83</v>
      </c>
      <c r="C179" s="8">
        <v>4.005</v>
      </c>
      <c r="D179" s="8">
        <v>2.005</v>
      </c>
      <c r="E179" s="8">
        <v>2.004</v>
      </c>
      <c r="F179" s="8">
        <v>2.004</v>
      </c>
      <c r="G179" s="8">
        <v>2.004</v>
      </c>
      <c r="H179" s="8">
        <v>2.004</v>
      </c>
      <c r="I179" s="8">
        <v>2.004</v>
      </c>
      <c r="J179" s="8">
        <v>4</v>
      </c>
      <c r="K179" s="8">
        <v>4</v>
      </c>
      <c r="L179" s="8">
        <v>3</v>
      </c>
    </row>
    <row r="180" spans="2:12" ht="12.75">
      <c r="B180" s="8" t="s">
        <v>84</v>
      </c>
      <c r="C180" s="8">
        <v>0.12</v>
      </c>
      <c r="D180" s="8">
        <v>0.16</v>
      </c>
      <c r="E180" s="8">
        <v>0.19</v>
      </c>
      <c r="F180" s="8">
        <v>0.18</v>
      </c>
      <c r="G180" s="8">
        <v>0.17</v>
      </c>
      <c r="H180" s="8">
        <v>0.22</v>
      </c>
      <c r="I180" s="8">
        <v>0.26</v>
      </c>
      <c r="J180" s="8">
        <v>0.29</v>
      </c>
      <c r="K180" s="8">
        <v>0.32</v>
      </c>
      <c r="L180" s="8">
        <v>0.26</v>
      </c>
    </row>
    <row r="181" spans="2:12" ht="12.75">
      <c r="B181" s="8" t="s">
        <v>85</v>
      </c>
      <c r="C181" s="8">
        <v>388</v>
      </c>
      <c r="D181" s="8">
        <v>382</v>
      </c>
      <c r="E181" s="8">
        <v>565</v>
      </c>
      <c r="F181" s="8">
        <v>772</v>
      </c>
      <c r="G181" s="8">
        <v>963</v>
      </c>
      <c r="H181" s="8">
        <v>1157</v>
      </c>
      <c r="I181" s="8">
        <v>1336</v>
      </c>
      <c r="J181" s="8">
        <v>3447</v>
      </c>
      <c r="K181" s="8">
        <v>3457</v>
      </c>
      <c r="L181" s="8">
        <v>2757</v>
      </c>
    </row>
    <row r="182" ht="12.75">
      <c r="B182" s="8"/>
    </row>
    <row r="183" spans="2:12" ht="12.75">
      <c r="B183" s="68" t="s">
        <v>89</v>
      </c>
      <c r="C183" s="69">
        <v>0.1</v>
      </c>
      <c r="D183" s="69">
        <v>0.2</v>
      </c>
      <c r="E183" s="69">
        <v>0.3</v>
      </c>
      <c r="F183" s="69">
        <v>0.4</v>
      </c>
      <c r="G183" s="69">
        <v>0.5</v>
      </c>
      <c r="H183" s="69">
        <v>0.6</v>
      </c>
      <c r="I183" s="69">
        <v>0.7</v>
      </c>
      <c r="J183" s="69">
        <v>0.8</v>
      </c>
      <c r="K183" s="69">
        <v>0.9</v>
      </c>
      <c r="L183" s="69">
        <v>1</v>
      </c>
    </row>
    <row r="184" spans="2:12" ht="12.75">
      <c r="B184" s="70" t="s">
        <v>80</v>
      </c>
      <c r="C184" s="71">
        <v>8.99</v>
      </c>
      <c r="D184" s="71">
        <v>8.99</v>
      </c>
      <c r="E184" s="71">
        <v>8.99</v>
      </c>
      <c r="F184" s="71">
        <v>8.99</v>
      </c>
      <c r="G184" s="71">
        <v>8.99</v>
      </c>
      <c r="H184" s="71">
        <v>8.99</v>
      </c>
      <c r="I184" s="71">
        <v>8.99</v>
      </c>
      <c r="J184" s="71">
        <v>8.99</v>
      </c>
      <c r="K184" s="71">
        <v>8.99</v>
      </c>
      <c r="L184" s="71">
        <v>8.99</v>
      </c>
    </row>
    <row r="185" spans="2:12" ht="12.75">
      <c r="B185" s="8" t="s">
        <v>81</v>
      </c>
      <c r="C185" s="8">
        <v>200</v>
      </c>
      <c r="D185" s="8">
        <v>200</v>
      </c>
      <c r="E185" s="8">
        <v>200</v>
      </c>
      <c r="F185" s="8">
        <v>200</v>
      </c>
      <c r="G185" s="8">
        <v>200</v>
      </c>
      <c r="H185" s="8">
        <v>200</v>
      </c>
      <c r="I185" s="8">
        <v>200</v>
      </c>
      <c r="J185" s="8">
        <v>200</v>
      </c>
      <c r="K185" s="8">
        <v>200</v>
      </c>
      <c r="L185" s="8">
        <v>200</v>
      </c>
    </row>
    <row r="186" spans="2:12" ht="12.75">
      <c r="B186" s="8" t="s">
        <v>82</v>
      </c>
      <c r="C186" s="8">
        <v>11</v>
      </c>
      <c r="D186" s="8">
        <v>11</v>
      </c>
      <c r="E186" s="8">
        <v>11</v>
      </c>
      <c r="F186" s="8">
        <v>11</v>
      </c>
      <c r="G186" s="8">
        <v>11</v>
      </c>
      <c r="H186" s="8">
        <v>11</v>
      </c>
      <c r="I186" s="8">
        <v>11</v>
      </c>
      <c r="J186" s="8">
        <v>11</v>
      </c>
      <c r="K186" s="8">
        <v>11</v>
      </c>
      <c r="L186" s="8">
        <v>11</v>
      </c>
    </row>
    <row r="187" spans="2:12" ht="12.75">
      <c r="B187" s="8" t="s">
        <v>83</v>
      </c>
      <c r="C187" s="8">
        <v>4.003</v>
      </c>
      <c r="D187" s="8">
        <v>2.004</v>
      </c>
      <c r="E187" s="8">
        <v>2.004</v>
      </c>
      <c r="F187" s="8">
        <v>2.004</v>
      </c>
      <c r="G187" s="8">
        <v>2.005</v>
      </c>
      <c r="H187" s="8">
        <v>2.004</v>
      </c>
      <c r="I187" s="8">
        <v>2.004</v>
      </c>
      <c r="J187" s="8">
        <v>4</v>
      </c>
      <c r="K187" s="8">
        <v>4</v>
      </c>
      <c r="L187" s="8">
        <v>3</v>
      </c>
    </row>
    <row r="188" spans="2:12" ht="12.75">
      <c r="B188" s="8" t="s">
        <v>84</v>
      </c>
      <c r="C188" s="8">
        <v>0.12</v>
      </c>
      <c r="D188" s="8">
        <v>0.18</v>
      </c>
      <c r="E188" s="8">
        <v>0.18</v>
      </c>
      <c r="F188" s="8">
        <v>0.19</v>
      </c>
      <c r="G188" s="8">
        <v>0.17</v>
      </c>
      <c r="H188" s="8">
        <v>0.19</v>
      </c>
      <c r="I188" s="8">
        <v>0.24</v>
      </c>
      <c r="J188" s="8">
        <v>0.33</v>
      </c>
      <c r="K188" s="8">
        <v>0.27</v>
      </c>
      <c r="L188" s="8">
        <v>0.3</v>
      </c>
    </row>
    <row r="189" spans="2:12" ht="12.75">
      <c r="B189" s="8" t="s">
        <v>85</v>
      </c>
      <c r="C189" s="8">
        <v>387</v>
      </c>
      <c r="D189" s="8">
        <v>384</v>
      </c>
      <c r="E189" s="8">
        <v>578</v>
      </c>
      <c r="F189" s="8">
        <v>771</v>
      </c>
      <c r="G189" s="8">
        <v>965</v>
      </c>
      <c r="H189" s="8">
        <v>1159</v>
      </c>
      <c r="I189" s="8">
        <v>1330</v>
      </c>
      <c r="J189" s="8">
        <v>3437</v>
      </c>
      <c r="K189" s="8">
        <v>3446</v>
      </c>
      <c r="L189" s="8">
        <v>2735</v>
      </c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 t="s">
        <v>91</v>
      </c>
      <c r="C191" s="8">
        <f>0.2*9.81</f>
        <v>1.9620000000000002</v>
      </c>
      <c r="D191" s="8" t="s">
        <v>74</v>
      </c>
      <c r="E191" s="16">
        <f>C191*C186/1000</f>
        <v>0.021582</v>
      </c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5" spans="2:12" ht="12.75">
      <c r="B195" s="68" t="s">
        <v>89</v>
      </c>
      <c r="C195" s="69">
        <v>0.1</v>
      </c>
      <c r="D195" s="69">
        <v>0.2</v>
      </c>
      <c r="E195" s="69">
        <v>0.3</v>
      </c>
      <c r="F195" s="69">
        <v>0.4</v>
      </c>
      <c r="G195" s="69">
        <v>0.5</v>
      </c>
      <c r="H195" s="69">
        <v>0.6</v>
      </c>
      <c r="I195" s="69">
        <v>0.7</v>
      </c>
      <c r="J195" s="69">
        <v>0.8</v>
      </c>
      <c r="K195" s="69">
        <v>0.9</v>
      </c>
      <c r="L195" s="69">
        <v>1</v>
      </c>
    </row>
    <row r="196" spans="1:12" s="14" customFormat="1" ht="12.75">
      <c r="A196" s="14" t="s">
        <v>51</v>
      </c>
      <c r="B196" s="16" t="s">
        <v>83</v>
      </c>
      <c r="C196" s="14">
        <f aca="true" t="shared" si="11" ref="C196:D198">(C155+C163+C171+C179+C187)/5</f>
        <v>4.004</v>
      </c>
      <c r="D196" s="14">
        <f t="shared" si="11"/>
        <v>2.0045999999999995</v>
      </c>
      <c r="E196" s="14">
        <f aca="true" t="shared" si="12" ref="E196:L198">(E155+E163+E171+E179+E187)/5</f>
        <v>2.0044</v>
      </c>
      <c r="F196" s="14">
        <f t="shared" si="12"/>
        <v>2.0044</v>
      </c>
      <c r="G196" s="14">
        <f t="shared" si="12"/>
        <v>2.005</v>
      </c>
      <c r="H196" s="14">
        <f t="shared" si="12"/>
        <v>2.0046</v>
      </c>
      <c r="I196" s="14">
        <f t="shared" si="12"/>
        <v>2.0035999999999996</v>
      </c>
      <c r="J196" s="14">
        <f t="shared" si="12"/>
        <v>4</v>
      </c>
      <c r="K196" s="14">
        <f t="shared" si="12"/>
        <v>4</v>
      </c>
      <c r="L196" s="14">
        <f t="shared" si="12"/>
        <v>3</v>
      </c>
    </row>
    <row r="197" spans="1:12" s="14" customFormat="1" ht="12.75">
      <c r="A197" s="14" t="s">
        <v>90</v>
      </c>
      <c r="B197" s="16" t="s">
        <v>84</v>
      </c>
      <c r="C197" s="14">
        <f t="shared" si="11"/>
        <v>0.124</v>
      </c>
      <c r="D197" s="14">
        <f t="shared" si="11"/>
        <v>0.158</v>
      </c>
      <c r="E197" s="14">
        <f t="shared" si="12"/>
        <v>0.174</v>
      </c>
      <c r="F197" s="14">
        <f t="shared" si="12"/>
        <v>0.176</v>
      </c>
      <c r="G197" s="14">
        <f t="shared" si="12"/>
        <v>0.17400000000000002</v>
      </c>
      <c r="H197" s="14">
        <f t="shared" si="12"/>
        <v>0.21000000000000002</v>
      </c>
      <c r="I197" s="14">
        <f t="shared" si="12"/>
        <v>0.258</v>
      </c>
      <c r="J197" s="14">
        <f t="shared" si="12"/>
        <v>0.30000000000000004</v>
      </c>
      <c r="K197" s="14">
        <f t="shared" si="12"/>
        <v>0.302</v>
      </c>
      <c r="L197" s="14">
        <f t="shared" si="12"/>
        <v>0.278</v>
      </c>
    </row>
    <row r="198" spans="1:12" s="14" customFormat="1" ht="12.75">
      <c r="A198" s="14" t="s">
        <v>90</v>
      </c>
      <c r="B198" s="16" t="s">
        <v>85</v>
      </c>
      <c r="C198" s="14">
        <f t="shared" si="11"/>
        <v>386.4</v>
      </c>
      <c r="D198" s="14">
        <f t="shared" si="11"/>
        <v>382.8</v>
      </c>
      <c r="E198" s="14">
        <f t="shared" si="12"/>
        <v>575.4</v>
      </c>
      <c r="F198" s="14">
        <f t="shared" si="12"/>
        <v>771.6</v>
      </c>
      <c r="G198" s="14">
        <f t="shared" si="12"/>
        <v>962.8</v>
      </c>
      <c r="H198" s="14">
        <f t="shared" si="12"/>
        <v>1157.8</v>
      </c>
      <c r="I198" s="14">
        <f t="shared" si="12"/>
        <v>1330.6</v>
      </c>
      <c r="J198" s="14">
        <f t="shared" si="12"/>
        <v>3441</v>
      </c>
      <c r="K198" s="14">
        <f t="shared" si="12"/>
        <v>4054</v>
      </c>
      <c r="L198" s="14">
        <f t="shared" si="12"/>
        <v>2746.6</v>
      </c>
    </row>
    <row r="199" spans="1:12" s="14" customFormat="1" ht="12.75">
      <c r="A199" s="14" t="s">
        <v>90</v>
      </c>
      <c r="B199" s="16" t="s">
        <v>15</v>
      </c>
      <c r="C199" s="14">
        <f>C198/360*2*3.141592653*11/1000</f>
        <v>0.07418347451283999</v>
      </c>
      <c r="D199" s="14">
        <f aca="true" t="shared" si="13" ref="D199:L199">D198/360*2*3.141592653*11/1000</f>
        <v>0.07349232412918001</v>
      </c>
      <c r="E199" s="14">
        <f t="shared" si="13"/>
        <v>0.11046886965498999</v>
      </c>
      <c r="F199" s="14">
        <f t="shared" si="13"/>
        <v>0.14813656556446</v>
      </c>
      <c r="G199" s="14">
        <f t="shared" si="13"/>
        <v>0.18484433038551334</v>
      </c>
      <c r="H199" s="14">
        <f t="shared" si="13"/>
        <v>0.22228164283376337</v>
      </c>
      <c r="I199" s="14">
        <f t="shared" si="13"/>
        <v>0.25545686124944333</v>
      </c>
      <c r="J199" s="14">
        <f t="shared" si="13"/>
        <v>0.66062457504835</v>
      </c>
      <c r="K199" s="14">
        <f t="shared" si="13"/>
        <v>0.7783121264882332</v>
      </c>
      <c r="L199" s="14">
        <f t="shared" si="13"/>
        <v>0.5273093454890434</v>
      </c>
    </row>
    <row r="200" spans="2:12" s="14" customFormat="1" ht="12.75">
      <c r="B200" s="16" t="s">
        <v>92</v>
      </c>
      <c r="C200" s="14">
        <f>1.962*C199</f>
        <v>0.14554797699419206</v>
      </c>
      <c r="D200" s="14">
        <f aca="true" t="shared" si="14" ref="D200:L200">1.962*D199</f>
        <v>0.14419193994145119</v>
      </c>
      <c r="E200" s="14">
        <f t="shared" si="14"/>
        <v>0.21673992226309036</v>
      </c>
      <c r="F200" s="14">
        <f t="shared" si="14"/>
        <v>0.29064394163747054</v>
      </c>
      <c r="G200" s="14">
        <f t="shared" si="14"/>
        <v>0.36266457621637715</v>
      </c>
      <c r="H200" s="14">
        <f t="shared" si="14"/>
        <v>0.4361165832398437</v>
      </c>
      <c r="I200" s="14">
        <f t="shared" si="14"/>
        <v>0.5012063617714078</v>
      </c>
      <c r="J200" s="14">
        <f t="shared" si="14"/>
        <v>1.2961454162448627</v>
      </c>
      <c r="K200" s="14">
        <f t="shared" si="14"/>
        <v>1.5270483921699136</v>
      </c>
      <c r="L200" s="14">
        <f t="shared" si="14"/>
        <v>1.034580935849503</v>
      </c>
    </row>
    <row r="201" spans="2:12" s="14" customFormat="1" ht="12.75">
      <c r="B201" s="16" t="s">
        <v>94</v>
      </c>
      <c r="C201" s="14">
        <f>C200/C196</f>
        <v>0.03635064360494308</v>
      </c>
      <c r="D201" s="14">
        <f aca="true" t="shared" si="15" ref="D201:L201">D200/D196</f>
        <v>0.07193052975229533</v>
      </c>
      <c r="E201" s="14">
        <f t="shared" si="15"/>
        <v>0.10813207057627737</v>
      </c>
      <c r="F201" s="14">
        <f t="shared" si="15"/>
        <v>0.14500296429728124</v>
      </c>
      <c r="G201" s="14">
        <f t="shared" si="15"/>
        <v>0.1808800878884674</v>
      </c>
      <c r="H201" s="14">
        <f t="shared" si="15"/>
        <v>0.21755790843053163</v>
      </c>
      <c r="I201" s="14">
        <f t="shared" si="15"/>
        <v>0.250152905655524</v>
      </c>
      <c r="J201" s="14">
        <f t="shared" si="15"/>
        <v>0.32403635406121567</v>
      </c>
      <c r="K201" s="14">
        <f t="shared" si="15"/>
        <v>0.3817620980424784</v>
      </c>
      <c r="L201" s="14">
        <f t="shared" si="15"/>
        <v>0.34486031194983435</v>
      </c>
    </row>
    <row r="202" spans="2:12" s="14" customFormat="1" ht="12.75">
      <c r="B202" s="16" t="s">
        <v>93</v>
      </c>
      <c r="C202" s="14">
        <f>C197*9</f>
        <v>1.116</v>
      </c>
      <c r="D202" s="14">
        <f aca="true" t="shared" si="16" ref="D202:L202">D197*9</f>
        <v>1.422</v>
      </c>
      <c r="E202" s="14">
        <f t="shared" si="16"/>
        <v>1.5659999999999998</v>
      </c>
      <c r="F202" s="14">
        <f t="shared" si="16"/>
        <v>1.5839999999999999</v>
      </c>
      <c r="G202" s="14">
        <f t="shared" si="16"/>
        <v>1.566</v>
      </c>
      <c r="H202" s="14">
        <f t="shared" si="16"/>
        <v>1.8900000000000001</v>
      </c>
      <c r="I202" s="14">
        <f t="shared" si="16"/>
        <v>2.322</v>
      </c>
      <c r="J202" s="14">
        <f t="shared" si="16"/>
        <v>2.7</v>
      </c>
      <c r="K202" s="14">
        <f t="shared" si="16"/>
        <v>2.718</v>
      </c>
      <c r="L202" s="14">
        <f t="shared" si="16"/>
        <v>2.5020000000000002</v>
      </c>
    </row>
    <row r="203" spans="2:12" s="14" customFormat="1" ht="12.75">
      <c r="B203" s="16" t="s">
        <v>26</v>
      </c>
      <c r="C203" s="66">
        <f>C201/C202*100</f>
        <v>3.257226129475186</v>
      </c>
      <c r="D203" s="66">
        <f aca="true" t="shared" si="17" ref="D203:L203">D201/D202*100</f>
        <v>5.058405749106563</v>
      </c>
      <c r="E203" s="66">
        <f t="shared" si="17"/>
        <v>6.904985349698428</v>
      </c>
      <c r="F203" s="66">
        <f t="shared" si="17"/>
        <v>9.154227544020282</v>
      </c>
      <c r="G203" s="66">
        <f t="shared" si="17"/>
        <v>11.550452611013243</v>
      </c>
      <c r="H203" s="66">
        <f t="shared" si="17"/>
        <v>11.511000446059874</v>
      </c>
      <c r="I203" s="66">
        <f t="shared" si="17"/>
        <v>10.77316561823962</v>
      </c>
      <c r="J203" s="66">
        <f t="shared" si="17"/>
        <v>12.00134644671169</v>
      </c>
      <c r="K203" s="66">
        <f t="shared" si="17"/>
        <v>14.045698971393614</v>
      </c>
      <c r="L203" s="66">
        <f t="shared" si="17"/>
        <v>13.78338576937787</v>
      </c>
    </row>
    <row r="205" s="18" customFormat="1" ht="12.75"/>
  </sheetData>
  <mergeCells count="2">
    <mergeCell ref="B141:C141"/>
    <mergeCell ref="B142:C1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6"/>
  <sheetViews>
    <sheetView workbookViewId="0" topLeftCell="B146">
      <selection activeCell="B159" sqref="A159:IV159"/>
    </sheetView>
  </sheetViews>
  <sheetFormatPr defaultColWidth="9.140625" defaultRowHeight="12.75"/>
  <cols>
    <col min="3" max="3" width="11.00390625" style="0" customWidth="1"/>
    <col min="8" max="9" width="12.421875" style="0" bestFit="1" customWidth="1"/>
    <col min="11" max="11" width="12.421875" style="0" bestFit="1" customWidth="1"/>
    <col min="13" max="13" width="12.421875" style="0" bestFit="1" customWidth="1"/>
  </cols>
  <sheetData>
    <row r="1" ht="12.75">
      <c r="B1" t="s">
        <v>99</v>
      </c>
    </row>
    <row r="2" ht="13.5" thickBot="1"/>
    <row r="3" spans="8:10" ht="13.5" thickBot="1">
      <c r="H3" s="83" t="s">
        <v>100</v>
      </c>
      <c r="I3" s="84">
        <v>0.3</v>
      </c>
      <c r="J3" s="85" t="s">
        <v>101</v>
      </c>
    </row>
    <row r="4" spans="2:10" ht="39" thickBot="1">
      <c r="B4" s="77" t="s">
        <v>95</v>
      </c>
      <c r="C4" s="78" t="s">
        <v>96</v>
      </c>
      <c r="D4" s="78" t="s">
        <v>97</v>
      </c>
      <c r="E4" s="78" t="s">
        <v>98</v>
      </c>
      <c r="F4" s="93" t="s">
        <v>112</v>
      </c>
      <c r="H4" s="86" t="s">
        <v>102</v>
      </c>
      <c r="I4" s="87">
        <v>9.05</v>
      </c>
      <c r="J4" s="88" t="s">
        <v>103</v>
      </c>
    </row>
    <row r="5" spans="2:10" ht="12.75">
      <c r="B5" s="79">
        <v>10</v>
      </c>
      <c r="C5" s="80">
        <v>0.8911404</v>
      </c>
      <c r="D5" s="80">
        <v>1.5747</v>
      </c>
      <c r="E5" s="80">
        <v>0.03929604511012334</v>
      </c>
      <c r="F5" s="94">
        <f>E5*100</f>
        <v>3.929604511012334</v>
      </c>
      <c r="H5" s="86" t="s">
        <v>104</v>
      </c>
      <c r="I5" s="87">
        <v>1.2</v>
      </c>
      <c r="J5" s="88" t="s">
        <v>105</v>
      </c>
    </row>
    <row r="6" spans="2:10" ht="13.5" thickBot="1">
      <c r="B6" s="79">
        <v>20</v>
      </c>
      <c r="C6" s="80">
        <v>0.8911404</v>
      </c>
      <c r="D6" s="80">
        <v>1.7014</v>
      </c>
      <c r="E6" s="80">
        <v>0.0697551543066323</v>
      </c>
      <c r="F6" s="94">
        <f aca="true" t="shared" si="0" ref="F6:F14">E6*100</f>
        <v>6.97551543066323</v>
      </c>
      <c r="H6" s="89" t="s">
        <v>106</v>
      </c>
      <c r="I6" s="90">
        <v>9.81</v>
      </c>
      <c r="J6" s="91" t="s">
        <v>107</v>
      </c>
    </row>
    <row r="7" spans="2:10" ht="13.5" thickBot="1">
      <c r="B7" s="79">
        <v>30</v>
      </c>
      <c r="C7" s="80">
        <v>1.06936848</v>
      </c>
      <c r="D7" s="80">
        <v>1.9366999999999996</v>
      </c>
      <c r="E7" s="80">
        <v>0.0893657242101821</v>
      </c>
      <c r="F7" s="94">
        <f t="shared" si="0"/>
        <v>8.93657242101821</v>
      </c>
      <c r="H7" s="92"/>
      <c r="I7" s="92"/>
      <c r="J7" s="92"/>
    </row>
    <row r="8" spans="2:10" ht="12.75">
      <c r="B8" s="79">
        <v>40</v>
      </c>
      <c r="C8" s="80">
        <v>1.1139255000000001</v>
      </c>
      <c r="D8" s="80">
        <v>2.1539000000000006</v>
      </c>
      <c r="E8" s="80">
        <v>0.1073950864515876</v>
      </c>
      <c r="F8" s="94">
        <f t="shared" si="0"/>
        <v>10.739508645158761</v>
      </c>
      <c r="H8" s="83" t="s">
        <v>108</v>
      </c>
      <c r="I8" s="84">
        <v>7.57</v>
      </c>
      <c r="J8" s="85" t="s">
        <v>105</v>
      </c>
    </row>
    <row r="9" spans="2:10" ht="12.75">
      <c r="B9" s="79">
        <v>50</v>
      </c>
      <c r="C9" s="80">
        <v>1.1139255000000001</v>
      </c>
      <c r="D9" s="80">
        <v>2.3168</v>
      </c>
      <c r="E9" s="80">
        <v>0.12213797844541066</v>
      </c>
      <c r="F9" s="94">
        <f t="shared" si="0"/>
        <v>12.213797844541066</v>
      </c>
      <c r="H9" s="86" t="s">
        <v>56</v>
      </c>
      <c r="I9" s="87">
        <v>2.943</v>
      </c>
      <c r="J9" s="88" t="s">
        <v>10</v>
      </c>
    </row>
    <row r="10" spans="2:10" ht="13.5" thickBot="1">
      <c r="B10" s="79">
        <v>60</v>
      </c>
      <c r="C10" s="80">
        <v>1.3367106</v>
      </c>
      <c r="D10" s="80">
        <v>2.5883000000000003</v>
      </c>
      <c r="E10" s="80">
        <v>0.13130214651944688</v>
      </c>
      <c r="F10" s="94">
        <f t="shared" si="0"/>
        <v>13.130214651944689</v>
      </c>
      <c r="H10" s="89" t="s">
        <v>109</v>
      </c>
      <c r="I10" s="90">
        <v>3.5316</v>
      </c>
      <c r="J10" s="91" t="s">
        <v>10</v>
      </c>
    </row>
    <row r="11" spans="2:6" ht="12.75">
      <c r="B11" s="79">
        <v>70</v>
      </c>
      <c r="C11" s="80">
        <v>1.3367106</v>
      </c>
      <c r="D11" s="80">
        <v>2.8055000000000003</v>
      </c>
      <c r="E11" s="80">
        <v>0.14221782776016062</v>
      </c>
      <c r="F11" s="94">
        <f t="shared" si="0"/>
        <v>14.221782776016061</v>
      </c>
    </row>
    <row r="12" spans="2:8" ht="12.75">
      <c r="B12" s="79">
        <v>80</v>
      </c>
      <c r="C12" s="80">
        <v>1.55979</v>
      </c>
      <c r="D12" s="80">
        <v>3.0770000000000004</v>
      </c>
      <c r="E12" s="80">
        <v>0.14246888730379142</v>
      </c>
      <c r="F12" s="94">
        <f t="shared" si="0"/>
        <v>14.246888730379142</v>
      </c>
      <c r="G12" t="s">
        <v>110</v>
      </c>
      <c r="H12">
        <f>7.57/100/2/3/141592653</f>
        <v>8.910537658099157E-11</v>
      </c>
    </row>
    <row r="13" spans="2:8" ht="12.75">
      <c r="B13" s="79">
        <v>90</v>
      </c>
      <c r="C13" s="80">
        <v>1.55979</v>
      </c>
      <c r="D13" s="80">
        <v>3.1132</v>
      </c>
      <c r="E13" s="80">
        <v>0.15236831709077403</v>
      </c>
      <c r="F13" s="94">
        <f t="shared" si="0"/>
        <v>15.236831709077403</v>
      </c>
      <c r="G13" t="s">
        <v>111</v>
      </c>
      <c r="H13">
        <f>I10*H12</f>
        <v>3.1468454793342986E-10</v>
      </c>
    </row>
    <row r="14" spans="2:6" ht="13.5" thickBot="1">
      <c r="B14" s="81">
        <v>100</v>
      </c>
      <c r="C14" s="82">
        <v>1.55979</v>
      </c>
      <c r="D14" s="82">
        <v>3.1856</v>
      </c>
      <c r="E14" s="82">
        <v>0.1466885105423385</v>
      </c>
      <c r="F14" s="94">
        <f t="shared" si="0"/>
        <v>14.66885105423385</v>
      </c>
    </row>
    <row r="17" s="18" customFormat="1" ht="12.75"/>
    <row r="18" ht="13.5" thickBot="1">
      <c r="B18" t="s">
        <v>125</v>
      </c>
    </row>
    <row r="19" spans="2:12" ht="13.5" thickTop="1">
      <c r="B19" s="95" t="s">
        <v>113</v>
      </c>
      <c r="C19" s="96"/>
      <c r="D19" s="96"/>
      <c r="E19" s="96"/>
      <c r="F19" s="96"/>
      <c r="G19" s="96"/>
      <c r="H19" s="96"/>
      <c r="I19" s="96"/>
      <c r="J19" s="96"/>
      <c r="K19" s="96"/>
      <c r="L19" s="97"/>
    </row>
    <row r="20" spans="2:12" ht="13.5" thickBo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100"/>
    </row>
    <row r="21" spans="2:12" ht="13.5" thickTop="1">
      <c r="B21" s="101" t="s">
        <v>0</v>
      </c>
      <c r="C21" s="102">
        <v>0.16</v>
      </c>
      <c r="D21" s="103">
        <v>0.18</v>
      </c>
      <c r="E21" s="103">
        <v>0.19</v>
      </c>
      <c r="F21" s="103">
        <v>0.22</v>
      </c>
      <c r="G21" s="103">
        <v>0.24</v>
      </c>
      <c r="H21" s="103">
        <v>0.27</v>
      </c>
      <c r="I21" s="103">
        <v>0.29</v>
      </c>
      <c r="J21" s="103">
        <v>0.34</v>
      </c>
      <c r="K21" s="103">
        <v>0.32</v>
      </c>
      <c r="L21" s="103">
        <v>0.31</v>
      </c>
    </row>
    <row r="22" spans="2:12" ht="12.75">
      <c r="B22" s="104" t="s">
        <v>95</v>
      </c>
      <c r="C22" s="105">
        <v>0.1</v>
      </c>
      <c r="D22" s="106">
        <v>0.2</v>
      </c>
      <c r="E22" s="106">
        <v>0.3</v>
      </c>
      <c r="F22" s="106">
        <v>0.4</v>
      </c>
      <c r="G22" s="106">
        <v>0.5</v>
      </c>
      <c r="H22" s="106">
        <v>0.6</v>
      </c>
      <c r="I22" s="106">
        <v>0.7</v>
      </c>
      <c r="J22" s="106">
        <v>0.8</v>
      </c>
      <c r="K22" s="106">
        <v>0.9</v>
      </c>
      <c r="L22" s="106">
        <v>1</v>
      </c>
    </row>
    <row r="23" spans="2:12" ht="12.75"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2:12" ht="12.75">
      <c r="B24" s="109" t="s">
        <v>114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2:12" ht="12.75">
      <c r="B25" s="111"/>
      <c r="C25" s="112">
        <v>1.44</v>
      </c>
      <c r="D25" s="112">
        <v>1.62</v>
      </c>
      <c r="E25" s="112">
        <v>1.71</v>
      </c>
      <c r="F25" s="112">
        <v>1.98</v>
      </c>
      <c r="G25" s="112">
        <v>2.16</v>
      </c>
      <c r="H25" s="112">
        <v>2.43</v>
      </c>
      <c r="I25" s="112">
        <v>2.61</v>
      </c>
      <c r="J25" s="112">
        <v>3.06</v>
      </c>
      <c r="K25" s="112">
        <v>2.86</v>
      </c>
      <c r="L25" s="112">
        <v>2.79</v>
      </c>
    </row>
    <row r="26" spans="2:12" ht="12.75">
      <c r="B26" s="109" t="s">
        <v>115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2:12" ht="12.75">
      <c r="B27" s="113"/>
      <c r="C27" s="114">
        <f>N34*N36</f>
        <v>0</v>
      </c>
      <c r="D27" s="114">
        <f>N34*N36</f>
        <v>0</v>
      </c>
      <c r="E27" s="114">
        <f>N34*N36</f>
        <v>0</v>
      </c>
      <c r="F27" s="114">
        <f>N34*N36</f>
        <v>0</v>
      </c>
      <c r="G27" s="114">
        <f>N34*N36</f>
        <v>0</v>
      </c>
      <c r="H27" s="114">
        <f>N34*N36</f>
        <v>0</v>
      </c>
      <c r="I27" s="114">
        <f>N34*N36</f>
        <v>0</v>
      </c>
      <c r="J27" s="114">
        <f>N34*N36</f>
        <v>0</v>
      </c>
      <c r="K27" s="114">
        <f>N34*N36</f>
        <v>0</v>
      </c>
      <c r="L27" s="114">
        <f>N34*N36</f>
        <v>0</v>
      </c>
    </row>
    <row r="28" spans="2:12" ht="12.75">
      <c r="B28" s="109" t="s">
        <v>24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12" ht="12.75">
      <c r="B29" s="115" t="s">
        <v>116</v>
      </c>
      <c r="C29" s="29">
        <v>31.3</v>
      </c>
      <c r="D29" s="116">
        <v>16.25</v>
      </c>
      <c r="E29" s="116">
        <v>10.98</v>
      </c>
      <c r="F29" s="116">
        <v>7.78</v>
      </c>
      <c r="G29" s="116">
        <v>6.94</v>
      </c>
      <c r="H29" s="116">
        <v>5.64</v>
      </c>
      <c r="I29" s="116">
        <v>4.97</v>
      </c>
      <c r="J29" s="116">
        <v>4.49</v>
      </c>
      <c r="K29" s="116">
        <v>4.15</v>
      </c>
      <c r="L29" s="116">
        <v>4.13</v>
      </c>
    </row>
    <row r="30" spans="2:12" ht="12.75">
      <c r="B30" s="115" t="s">
        <v>117</v>
      </c>
      <c r="C30" s="29">
        <v>32.21</v>
      </c>
      <c r="D30" s="29">
        <v>15.82</v>
      </c>
      <c r="E30" s="29">
        <v>11.16</v>
      </c>
      <c r="F30" s="29">
        <v>8.12</v>
      </c>
      <c r="G30" s="29">
        <v>7.25</v>
      </c>
      <c r="H30" s="29">
        <v>5.63</v>
      </c>
      <c r="I30" s="29">
        <v>4.98</v>
      </c>
      <c r="J30" s="29">
        <v>4.45</v>
      </c>
      <c r="K30" s="29">
        <v>4.22</v>
      </c>
      <c r="L30" s="29">
        <v>4.21</v>
      </c>
    </row>
    <row r="31" spans="2:12" ht="12.75">
      <c r="B31" s="115" t="s">
        <v>118</v>
      </c>
      <c r="C31" s="29">
        <v>32.4</v>
      </c>
      <c r="D31" s="29">
        <v>16.41</v>
      </c>
      <c r="E31" s="29">
        <v>10.52</v>
      </c>
      <c r="F31" s="29">
        <v>7.82</v>
      </c>
      <c r="G31" s="29">
        <v>6.85</v>
      </c>
      <c r="H31" s="29">
        <v>5.63</v>
      </c>
      <c r="I31" s="29">
        <v>4.93</v>
      </c>
      <c r="J31" s="29">
        <v>4.39</v>
      </c>
      <c r="K31" s="29">
        <v>4.16</v>
      </c>
      <c r="L31" s="29">
        <v>4.12</v>
      </c>
    </row>
    <row r="32" spans="2:12" ht="12.75">
      <c r="B32" s="115" t="s">
        <v>119</v>
      </c>
      <c r="C32" s="29">
        <v>32.46</v>
      </c>
      <c r="D32" s="29">
        <v>15.92</v>
      </c>
      <c r="E32" s="29">
        <v>10.64</v>
      </c>
      <c r="F32" s="29">
        <v>8.02</v>
      </c>
      <c r="G32" s="29">
        <v>7.13</v>
      </c>
      <c r="H32" s="29">
        <v>5.52</v>
      </c>
      <c r="I32" s="29">
        <v>5.08</v>
      </c>
      <c r="J32" s="29">
        <v>4.43</v>
      </c>
      <c r="K32" s="29">
        <v>4.14</v>
      </c>
      <c r="L32" s="29">
        <v>4.08</v>
      </c>
    </row>
    <row r="33" spans="2:12" ht="12.75">
      <c r="B33" s="115" t="s">
        <v>120</v>
      </c>
      <c r="C33" s="112">
        <v>31.5</v>
      </c>
      <c r="D33" s="112">
        <v>16.4</v>
      </c>
      <c r="E33" s="112">
        <v>10.48</v>
      </c>
      <c r="F33" s="112">
        <v>8.14</v>
      </c>
      <c r="G33" s="112">
        <v>6.96</v>
      </c>
      <c r="H33" s="112">
        <v>5.66</v>
      </c>
      <c r="I33" s="112">
        <v>4.88</v>
      </c>
      <c r="J33" s="112">
        <v>4.38</v>
      </c>
      <c r="K33" s="112">
        <v>4.18</v>
      </c>
      <c r="L33" s="112">
        <v>4.11</v>
      </c>
    </row>
    <row r="34" spans="2:12" ht="12.75">
      <c r="B34" s="111" t="s">
        <v>121</v>
      </c>
      <c r="C34" s="112">
        <v>31.97</v>
      </c>
      <c r="D34" s="112">
        <v>16.16</v>
      </c>
      <c r="E34" s="112">
        <v>10.76</v>
      </c>
      <c r="F34" s="112">
        <v>7.97</v>
      </c>
      <c r="G34" s="112">
        <v>7.02</v>
      </c>
      <c r="H34" s="112">
        <v>5.616</v>
      </c>
      <c r="I34" s="112">
        <v>4.968</v>
      </c>
      <c r="J34" s="112">
        <v>4.428</v>
      </c>
      <c r="K34" s="112">
        <v>4.17</v>
      </c>
      <c r="L34" s="112">
        <v>4.172</v>
      </c>
    </row>
    <row r="35" spans="2:12" ht="12.75">
      <c r="B35" s="109" t="s">
        <v>122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12.75">
      <c r="B36" s="111"/>
      <c r="C36" s="112">
        <f>N34*0.64</f>
        <v>0</v>
      </c>
      <c r="D36" s="112">
        <f>N34*0.64</f>
        <v>0</v>
      </c>
      <c r="E36" s="112">
        <f>N34*0.64</f>
        <v>0</v>
      </c>
      <c r="F36" s="112">
        <f>N34*0.64</f>
        <v>0</v>
      </c>
      <c r="G36" s="112">
        <f>N34*0.64</f>
        <v>0</v>
      </c>
      <c r="H36" s="112">
        <f>N34*0.64</f>
        <v>0</v>
      </c>
      <c r="I36" s="112">
        <f>N34*0.64</f>
        <v>0</v>
      </c>
      <c r="J36" s="112">
        <f>N34*0.64</f>
        <v>0</v>
      </c>
      <c r="K36" s="112">
        <f>N34*0.64</f>
        <v>0</v>
      </c>
      <c r="L36" s="112">
        <f>N34*0.64</f>
        <v>0</v>
      </c>
    </row>
    <row r="37" spans="2:12" ht="12.75">
      <c r="B37" s="109" t="s">
        <v>123</v>
      </c>
      <c r="C37" s="110"/>
      <c r="D37" s="110"/>
      <c r="E37" s="110"/>
      <c r="F37" s="117"/>
      <c r="G37" s="110"/>
      <c r="H37" s="117"/>
      <c r="I37" s="110"/>
      <c r="J37" s="110"/>
      <c r="K37" s="110"/>
      <c r="L37" s="110"/>
    </row>
    <row r="38" spans="2:12" ht="12.75">
      <c r="B38" s="113"/>
      <c r="C38" s="114">
        <f aca="true" t="shared" si="1" ref="C38:L38">C36/C34</f>
        <v>0</v>
      </c>
      <c r="D38" s="114">
        <f t="shared" si="1"/>
        <v>0</v>
      </c>
      <c r="E38" s="114">
        <f t="shared" si="1"/>
        <v>0</v>
      </c>
      <c r="F38" s="114">
        <f t="shared" si="1"/>
        <v>0</v>
      </c>
      <c r="G38" s="114">
        <f t="shared" si="1"/>
        <v>0</v>
      </c>
      <c r="H38" s="114">
        <f t="shared" si="1"/>
        <v>0</v>
      </c>
      <c r="I38" s="114">
        <f t="shared" si="1"/>
        <v>0</v>
      </c>
      <c r="J38" s="114">
        <f t="shared" si="1"/>
        <v>0</v>
      </c>
      <c r="K38" s="114">
        <f t="shared" si="1"/>
        <v>0</v>
      </c>
      <c r="L38" s="114">
        <f t="shared" si="1"/>
        <v>0</v>
      </c>
    </row>
    <row r="39" spans="2:12" ht="12.75">
      <c r="B39" s="109" t="s">
        <v>124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2:12" ht="12.75">
      <c r="B40" s="115"/>
      <c r="C40" s="29">
        <f aca="true" t="shared" si="2" ref="C40:L40">(C38/C25)*100</f>
        <v>0</v>
      </c>
      <c r="D40" s="29">
        <f t="shared" si="2"/>
        <v>0</v>
      </c>
      <c r="E40" s="29">
        <f t="shared" si="2"/>
        <v>0</v>
      </c>
      <c r="F40" s="29">
        <f t="shared" si="2"/>
        <v>0</v>
      </c>
      <c r="G40" s="29">
        <f t="shared" si="2"/>
        <v>0</v>
      </c>
      <c r="H40" s="29">
        <f t="shared" si="2"/>
        <v>0</v>
      </c>
      <c r="I40" s="29">
        <f t="shared" si="2"/>
        <v>0</v>
      </c>
      <c r="J40" s="29">
        <f t="shared" si="2"/>
        <v>0</v>
      </c>
      <c r="K40" s="29">
        <f t="shared" si="2"/>
        <v>0</v>
      </c>
      <c r="L40" s="29">
        <f t="shared" si="2"/>
        <v>0</v>
      </c>
    </row>
    <row r="42" s="18" customFormat="1" ht="12.75"/>
    <row r="44" spans="2:12" ht="15">
      <c r="B44" s="118" t="s">
        <v>126</v>
      </c>
      <c r="C44" s="118"/>
      <c r="G44" s="31"/>
      <c r="H44" s="31"/>
      <c r="I44" s="31"/>
      <c r="J44" s="14" t="s">
        <v>136</v>
      </c>
      <c r="K44" s="14">
        <f>0.0764/2/3.141592653</f>
        <v>0.01215943765450358</v>
      </c>
      <c r="L44" s="14"/>
    </row>
    <row r="45" spans="2:12" ht="15">
      <c r="B45" s="118" t="s">
        <v>127</v>
      </c>
      <c r="C45" s="118"/>
      <c r="G45" s="31"/>
      <c r="H45" s="161">
        <v>39326</v>
      </c>
      <c r="I45" s="31"/>
      <c r="J45" s="14" t="s">
        <v>9</v>
      </c>
      <c r="K45" s="14">
        <f>0.3*9.81</f>
        <v>2.943</v>
      </c>
      <c r="L45" s="14"/>
    </row>
    <row r="46" spans="2:12" ht="15">
      <c r="B46" s="118" t="s">
        <v>128</v>
      </c>
      <c r="C46" s="118"/>
      <c r="G46" s="31"/>
      <c r="H46" s="162"/>
      <c r="I46" s="31"/>
      <c r="J46" s="14" t="s">
        <v>8</v>
      </c>
      <c r="K46" s="14">
        <f>K45*K44</f>
        <v>0.03578522501720404</v>
      </c>
      <c r="L46" s="14"/>
    </row>
    <row r="47" spans="2:12" ht="18">
      <c r="B47" s="119" t="s">
        <v>129</v>
      </c>
      <c r="C47" s="119"/>
      <c r="D47" s="119" t="s">
        <v>130</v>
      </c>
      <c r="E47" s="120"/>
      <c r="G47" s="163" t="s">
        <v>131</v>
      </c>
      <c r="H47" s="14"/>
      <c r="I47" s="14"/>
      <c r="J47" s="14"/>
      <c r="K47" s="14"/>
      <c r="L47" s="14"/>
    </row>
    <row r="48" spans="7:12" ht="13.5" thickBot="1">
      <c r="G48" s="14"/>
      <c r="H48" s="14"/>
      <c r="I48" s="14"/>
      <c r="J48" s="14"/>
      <c r="K48" s="14"/>
      <c r="L48" s="14"/>
    </row>
    <row r="49" spans="2:12" ht="13.5" thickBot="1">
      <c r="B49" s="121" t="s">
        <v>132</v>
      </c>
      <c r="C49" s="122">
        <v>1</v>
      </c>
      <c r="D49" s="123"/>
      <c r="E49" s="124">
        <v>2</v>
      </c>
      <c r="F49" s="125">
        <v>3</v>
      </c>
      <c r="G49" s="14"/>
      <c r="H49" s="14"/>
      <c r="I49" s="14"/>
      <c r="J49" s="14"/>
      <c r="K49" s="14"/>
      <c r="L49" s="14"/>
    </row>
    <row r="50" spans="2:12" ht="12.75">
      <c r="B50" s="126" t="s">
        <v>133</v>
      </c>
      <c r="C50" s="127"/>
      <c r="D50" s="128"/>
      <c r="E50" s="129"/>
      <c r="F50" s="130"/>
      <c r="G50" s="14"/>
      <c r="H50" s="14"/>
      <c r="I50" s="14"/>
      <c r="J50" s="14"/>
      <c r="K50" s="14"/>
      <c r="L50" s="14"/>
    </row>
    <row r="51" spans="2:12" ht="13.5" thickBot="1">
      <c r="B51" s="131"/>
      <c r="C51" s="132"/>
      <c r="D51" s="133"/>
      <c r="E51" s="134"/>
      <c r="F51" s="135"/>
      <c r="G51" s="14" t="s">
        <v>138</v>
      </c>
      <c r="H51" s="63" t="s">
        <v>137</v>
      </c>
      <c r="I51" s="63" t="s">
        <v>139</v>
      </c>
      <c r="J51" s="63" t="s">
        <v>140</v>
      </c>
      <c r="K51" s="63" t="s">
        <v>55</v>
      </c>
      <c r="L51" s="14"/>
    </row>
    <row r="52" spans="2:12" ht="12.75">
      <c r="B52" s="136">
        <v>0.1</v>
      </c>
      <c r="C52" s="137" t="s">
        <v>0</v>
      </c>
      <c r="D52" s="138">
        <v>0.2</v>
      </c>
      <c r="E52" s="139">
        <v>0.2</v>
      </c>
      <c r="F52" s="140">
        <v>0.2</v>
      </c>
      <c r="G52" s="33">
        <f>AVERAGE(D52:F52)</f>
        <v>0.20000000000000004</v>
      </c>
      <c r="H52" s="31"/>
      <c r="I52" s="31"/>
      <c r="J52" s="14">
        <f>G52*9</f>
        <v>1.8000000000000003</v>
      </c>
      <c r="K52" s="164">
        <f>I53/J52*100</f>
        <v>3.4034771485056394</v>
      </c>
      <c r="L52" s="14"/>
    </row>
    <row r="53" spans="2:12" ht="12.75">
      <c r="B53" s="136"/>
      <c r="C53" s="137" t="s">
        <v>134</v>
      </c>
      <c r="D53" s="141">
        <v>201</v>
      </c>
      <c r="E53" s="142">
        <v>451</v>
      </c>
      <c r="F53" s="143">
        <v>601</v>
      </c>
      <c r="G53" s="33">
        <f aca="true" t="shared" si="3" ref="G53:G90">AVERAGE(D53:F53)</f>
        <v>417.6666666666667</v>
      </c>
      <c r="H53" s="31">
        <f>K45*G53/1000</f>
        <v>1.229193</v>
      </c>
      <c r="I53" s="31">
        <f>H53/G54*1000</f>
        <v>0.061262588673101526</v>
      </c>
      <c r="J53" s="14"/>
      <c r="K53" s="14"/>
      <c r="L53" s="14"/>
    </row>
    <row r="54" spans="2:12" ht="12.75">
      <c r="B54" s="136"/>
      <c r="C54" s="137" t="s">
        <v>135</v>
      </c>
      <c r="D54" s="141">
        <v>9768</v>
      </c>
      <c r="E54" s="142">
        <v>21655</v>
      </c>
      <c r="F54" s="143">
        <v>28770</v>
      </c>
      <c r="G54" s="33">
        <f t="shared" si="3"/>
        <v>20064.333333333332</v>
      </c>
      <c r="H54" s="31"/>
      <c r="I54" s="31"/>
      <c r="J54" s="14"/>
      <c r="K54" s="14"/>
      <c r="L54" s="14"/>
    </row>
    <row r="55" spans="2:12" ht="13.5" thickBot="1">
      <c r="B55" s="144"/>
      <c r="C55" s="145"/>
      <c r="D55" s="146"/>
      <c r="E55" s="147"/>
      <c r="F55" s="148"/>
      <c r="G55" s="33" t="e">
        <f t="shared" si="3"/>
        <v>#DIV/0!</v>
      </c>
      <c r="H55" s="63" t="s">
        <v>137</v>
      </c>
      <c r="I55" s="63" t="s">
        <v>139</v>
      </c>
      <c r="J55" s="63" t="s">
        <v>140</v>
      </c>
      <c r="K55" s="63" t="s">
        <v>55</v>
      </c>
      <c r="L55" s="14"/>
    </row>
    <row r="56" spans="2:12" ht="12.75">
      <c r="B56" s="136">
        <v>0.2</v>
      </c>
      <c r="C56" s="137" t="s">
        <v>0</v>
      </c>
      <c r="D56" s="138">
        <v>0.21</v>
      </c>
      <c r="E56" s="139">
        <v>0.22</v>
      </c>
      <c r="F56" s="149">
        <v>0.22</v>
      </c>
      <c r="G56" s="33">
        <f t="shared" si="3"/>
        <v>0.21666666666666667</v>
      </c>
      <c r="H56" s="31"/>
      <c r="I56" s="31"/>
      <c r="J56" s="14">
        <f>G56*9</f>
        <v>1.9500000000000002</v>
      </c>
      <c r="K56" s="164">
        <f>I57/J56*100</f>
        <v>6.263882589752082</v>
      </c>
      <c r="L56" s="14"/>
    </row>
    <row r="57" spans="2:12" ht="12.75">
      <c r="B57" s="136"/>
      <c r="C57" s="137" t="s">
        <v>134</v>
      </c>
      <c r="D57" s="150">
        <v>201</v>
      </c>
      <c r="E57" s="151">
        <v>451</v>
      </c>
      <c r="F57" s="152">
        <v>601</v>
      </c>
      <c r="G57" s="33">
        <f t="shared" si="3"/>
        <v>417.6666666666667</v>
      </c>
      <c r="H57" s="31">
        <f>2.943*G57/1000</f>
        <v>1.229193</v>
      </c>
      <c r="I57" s="31">
        <f>H57/G58*1000</f>
        <v>0.12214571050016561</v>
      </c>
      <c r="J57" s="14"/>
      <c r="K57" s="14"/>
      <c r="L57" s="14"/>
    </row>
    <row r="58" spans="2:12" ht="12.75">
      <c r="B58" s="136"/>
      <c r="C58" s="137" t="s">
        <v>135</v>
      </c>
      <c r="D58" s="150">
        <v>4897</v>
      </c>
      <c r="E58" s="151">
        <v>10866</v>
      </c>
      <c r="F58" s="152">
        <v>14427</v>
      </c>
      <c r="G58" s="33">
        <f t="shared" si="3"/>
        <v>10063.333333333334</v>
      </c>
      <c r="H58" s="31"/>
      <c r="I58" s="31"/>
      <c r="J58" s="14"/>
      <c r="K58" s="14"/>
      <c r="L58" s="14"/>
    </row>
    <row r="59" spans="2:12" ht="13.5" thickBot="1">
      <c r="B59" s="144"/>
      <c r="C59" s="145"/>
      <c r="D59" s="146"/>
      <c r="E59" s="147"/>
      <c r="F59" s="148"/>
      <c r="G59" s="33" t="e">
        <f t="shared" si="3"/>
        <v>#DIV/0!</v>
      </c>
      <c r="H59" s="63" t="s">
        <v>137</v>
      </c>
      <c r="I59" s="63" t="s">
        <v>139</v>
      </c>
      <c r="J59" s="63" t="s">
        <v>140</v>
      </c>
      <c r="K59" s="63" t="s">
        <v>55</v>
      </c>
      <c r="L59" s="14"/>
    </row>
    <row r="60" spans="2:12" ht="12.75">
      <c r="B60" s="136">
        <v>0.3</v>
      </c>
      <c r="C60" s="137" t="s">
        <v>0</v>
      </c>
      <c r="D60" s="138">
        <v>0.23</v>
      </c>
      <c r="E60" s="139">
        <v>0.23</v>
      </c>
      <c r="F60" s="149">
        <v>0.23</v>
      </c>
      <c r="G60" s="33">
        <f t="shared" si="3"/>
        <v>0.23</v>
      </c>
      <c r="H60" s="31"/>
      <c r="I60" s="31"/>
      <c r="J60" s="14">
        <f>G60*9</f>
        <v>2.0700000000000003</v>
      </c>
      <c r="K60" s="164">
        <f>I61/J60*100</f>
        <v>8.835627072883554</v>
      </c>
      <c r="L60" s="14"/>
    </row>
    <row r="61" spans="2:12" ht="12.75">
      <c r="B61" s="136"/>
      <c r="C61" s="137" t="s">
        <v>134</v>
      </c>
      <c r="D61" s="150">
        <v>201</v>
      </c>
      <c r="E61" s="151">
        <v>451</v>
      </c>
      <c r="F61" s="152">
        <v>601</v>
      </c>
      <c r="G61" s="33">
        <f t="shared" si="3"/>
        <v>417.6666666666667</v>
      </c>
      <c r="H61" s="31">
        <f>2.943*G61/1000</f>
        <v>1.229193</v>
      </c>
      <c r="I61" s="31">
        <f>H61/G62*1000</f>
        <v>0.1828974804086896</v>
      </c>
      <c r="J61" s="14"/>
      <c r="K61" s="14"/>
      <c r="L61" s="14"/>
    </row>
    <row r="62" spans="2:12" ht="12.75">
      <c r="B62" s="136"/>
      <c r="C62" s="137" t="s">
        <v>135</v>
      </c>
      <c r="D62" s="150">
        <v>3288</v>
      </c>
      <c r="E62" s="151">
        <v>7249</v>
      </c>
      <c r="F62" s="152">
        <v>9625</v>
      </c>
      <c r="G62" s="33">
        <f t="shared" si="3"/>
        <v>6720.666666666667</v>
      </c>
      <c r="H62" s="31"/>
      <c r="I62" s="31"/>
      <c r="J62" s="14"/>
      <c r="K62" s="14"/>
      <c r="L62" s="14"/>
    </row>
    <row r="63" spans="2:12" ht="13.5" thickBot="1">
      <c r="B63" s="144"/>
      <c r="C63" s="145"/>
      <c r="D63" s="146"/>
      <c r="E63" s="147"/>
      <c r="F63" s="148"/>
      <c r="G63" s="33" t="e">
        <f t="shared" si="3"/>
        <v>#DIV/0!</v>
      </c>
      <c r="H63" s="63" t="s">
        <v>137</v>
      </c>
      <c r="I63" s="63" t="s">
        <v>139</v>
      </c>
      <c r="J63" s="63" t="s">
        <v>140</v>
      </c>
      <c r="K63" s="63" t="s">
        <v>55</v>
      </c>
      <c r="L63" s="14"/>
    </row>
    <row r="64" spans="2:12" ht="12.75">
      <c r="B64" s="136">
        <v>0.4</v>
      </c>
      <c r="C64" s="137" t="s">
        <v>0</v>
      </c>
      <c r="D64" s="141">
        <v>0.24</v>
      </c>
      <c r="E64" s="142">
        <v>0.25</v>
      </c>
      <c r="F64" s="143">
        <v>0.25</v>
      </c>
      <c r="G64" s="33">
        <f t="shared" si="3"/>
        <v>0.24666666666666667</v>
      </c>
      <c r="H64" s="31"/>
      <c r="I64" s="31"/>
      <c r="J64" s="14">
        <f>G64*9</f>
        <v>2.22</v>
      </c>
      <c r="K64" s="164">
        <f>I65/J64*100</f>
        <v>10.951879881463846</v>
      </c>
      <c r="L64" s="14"/>
    </row>
    <row r="65" spans="2:12" ht="12.75">
      <c r="B65" s="136"/>
      <c r="C65" s="137" t="s">
        <v>134</v>
      </c>
      <c r="D65" s="150">
        <v>201</v>
      </c>
      <c r="E65" s="151">
        <v>451</v>
      </c>
      <c r="F65" s="152">
        <v>601</v>
      </c>
      <c r="G65" s="33">
        <f t="shared" si="3"/>
        <v>417.6666666666667</v>
      </c>
      <c r="H65" s="31">
        <f>2.943*G65/1000</f>
        <v>1.229193</v>
      </c>
      <c r="I65" s="31">
        <f>H65/G66*1000</f>
        <v>0.2431317333684974</v>
      </c>
      <c r="J65" s="14"/>
      <c r="K65" s="14"/>
      <c r="L65" s="14"/>
    </row>
    <row r="66" spans="2:12" ht="12.75">
      <c r="B66" s="136"/>
      <c r="C66" s="137" t="s">
        <v>135</v>
      </c>
      <c r="D66" s="150">
        <v>2478</v>
      </c>
      <c r="E66" s="151">
        <v>5448</v>
      </c>
      <c r="F66" s="152">
        <v>7241</v>
      </c>
      <c r="G66" s="33">
        <f t="shared" si="3"/>
        <v>5055.666666666667</v>
      </c>
      <c r="H66" s="31"/>
      <c r="I66" s="31"/>
      <c r="J66" s="14"/>
      <c r="K66" s="14"/>
      <c r="L66" s="14"/>
    </row>
    <row r="67" spans="2:12" ht="13.5" thickBot="1">
      <c r="B67" s="144"/>
      <c r="C67" s="145"/>
      <c r="D67" s="146"/>
      <c r="E67" s="147"/>
      <c r="F67" s="148"/>
      <c r="G67" s="33" t="e">
        <f t="shared" si="3"/>
        <v>#DIV/0!</v>
      </c>
      <c r="H67" s="63" t="s">
        <v>137</v>
      </c>
      <c r="I67" s="63" t="s">
        <v>139</v>
      </c>
      <c r="J67" s="63" t="s">
        <v>140</v>
      </c>
      <c r="K67" s="63" t="s">
        <v>55</v>
      </c>
      <c r="L67" s="14"/>
    </row>
    <row r="68" spans="2:12" ht="12.75">
      <c r="B68" s="136">
        <v>0.5</v>
      </c>
      <c r="C68" s="137" t="s">
        <v>0</v>
      </c>
      <c r="D68" s="141">
        <v>0.27</v>
      </c>
      <c r="E68" s="142">
        <v>0.27</v>
      </c>
      <c r="F68" s="143">
        <v>0.28</v>
      </c>
      <c r="G68" s="33">
        <f t="shared" si="3"/>
        <v>0.2733333333333334</v>
      </c>
      <c r="H68" s="31"/>
      <c r="I68" s="31"/>
      <c r="J68" s="14">
        <f>G68*9</f>
        <v>2.4600000000000004</v>
      </c>
      <c r="K68" s="164">
        <f>I69/J68*100</f>
        <v>12.275946717373976</v>
      </c>
      <c r="L68" s="14"/>
    </row>
    <row r="69" spans="2:12" ht="12.75">
      <c r="B69" s="136"/>
      <c r="C69" s="137" t="s">
        <v>134</v>
      </c>
      <c r="D69" s="150">
        <v>201</v>
      </c>
      <c r="E69" s="151">
        <v>451</v>
      </c>
      <c r="F69" s="152">
        <v>601</v>
      </c>
      <c r="G69" s="33">
        <f t="shared" si="3"/>
        <v>417.6666666666667</v>
      </c>
      <c r="H69" s="31">
        <f>2.943*G69/1000</f>
        <v>1.229193</v>
      </c>
      <c r="I69" s="31">
        <f>H69/G70*1000</f>
        <v>0.30198828924739984</v>
      </c>
      <c r="J69" s="14"/>
      <c r="K69" s="14"/>
      <c r="L69" s="14"/>
    </row>
    <row r="70" spans="2:12" ht="12.75">
      <c r="B70" s="136"/>
      <c r="C70" s="137" t="s">
        <v>135</v>
      </c>
      <c r="D70" s="150">
        <v>2010</v>
      </c>
      <c r="E70" s="151">
        <v>4388</v>
      </c>
      <c r="F70" s="152">
        <v>5813</v>
      </c>
      <c r="G70" s="33">
        <f t="shared" si="3"/>
        <v>4070.3333333333335</v>
      </c>
      <c r="H70" s="31"/>
      <c r="I70" s="31"/>
      <c r="J70" s="14"/>
      <c r="K70" s="14"/>
      <c r="L70" s="14"/>
    </row>
    <row r="71" spans="2:12" ht="13.5" thickBot="1">
      <c r="B71" s="144"/>
      <c r="C71" s="145"/>
      <c r="D71" s="146"/>
      <c r="E71" s="147"/>
      <c r="F71" s="148"/>
      <c r="G71" s="33" t="e">
        <f t="shared" si="3"/>
        <v>#DIV/0!</v>
      </c>
      <c r="H71" s="63" t="s">
        <v>137</v>
      </c>
      <c r="I71" s="63" t="s">
        <v>139</v>
      </c>
      <c r="J71" s="63" t="s">
        <v>140</v>
      </c>
      <c r="K71" s="63" t="s">
        <v>55</v>
      </c>
      <c r="L71" s="14"/>
    </row>
    <row r="72" spans="2:12" ht="12.75">
      <c r="B72" s="136">
        <v>0.6</v>
      </c>
      <c r="C72" s="137" t="s">
        <v>0</v>
      </c>
      <c r="D72" s="138">
        <v>0.3</v>
      </c>
      <c r="E72" s="139">
        <v>0.3</v>
      </c>
      <c r="F72" s="149">
        <v>0.31</v>
      </c>
      <c r="G72" s="33">
        <f t="shared" si="3"/>
        <v>0.3033333333333333</v>
      </c>
      <c r="H72" s="31"/>
      <c r="I72" s="31"/>
      <c r="J72" s="14">
        <f>G72*9</f>
        <v>2.7299999999999995</v>
      </c>
      <c r="K72" s="164">
        <f>I73/J72*100</f>
        <v>13.155059782445838</v>
      </c>
      <c r="L72" s="14"/>
    </row>
    <row r="73" spans="2:12" ht="12.75">
      <c r="B73" s="136"/>
      <c r="C73" s="137" t="s">
        <v>134</v>
      </c>
      <c r="D73" s="150">
        <v>201</v>
      </c>
      <c r="E73" s="151">
        <v>451</v>
      </c>
      <c r="F73" s="152">
        <v>601</v>
      </c>
      <c r="G73" s="33">
        <f t="shared" si="3"/>
        <v>417.6666666666667</v>
      </c>
      <c r="H73" s="31">
        <f>2.943*G73/1000</f>
        <v>1.229193</v>
      </c>
      <c r="I73" s="31">
        <f>H73/G74*1000</f>
        <v>0.3591331320607713</v>
      </c>
      <c r="J73" s="14"/>
      <c r="K73" s="14"/>
      <c r="L73" s="14"/>
    </row>
    <row r="74" spans="2:12" ht="12.75">
      <c r="B74" s="136"/>
      <c r="C74" s="137" t="s">
        <v>135</v>
      </c>
      <c r="D74" s="150">
        <v>1689</v>
      </c>
      <c r="E74" s="151">
        <v>3695</v>
      </c>
      <c r="F74" s="152">
        <v>4884</v>
      </c>
      <c r="G74" s="33">
        <f t="shared" si="3"/>
        <v>3422.6666666666665</v>
      </c>
      <c r="H74" s="31"/>
      <c r="I74" s="31"/>
      <c r="J74" s="14"/>
      <c r="K74" s="14"/>
      <c r="L74" s="14"/>
    </row>
    <row r="75" spans="2:12" ht="13.5" thickBot="1">
      <c r="B75" s="144"/>
      <c r="C75" s="145"/>
      <c r="D75" s="146"/>
      <c r="E75" s="147"/>
      <c r="F75" s="148"/>
      <c r="G75" s="33" t="e">
        <f t="shared" si="3"/>
        <v>#DIV/0!</v>
      </c>
      <c r="H75" s="63" t="s">
        <v>137</v>
      </c>
      <c r="I75" s="63" t="s">
        <v>139</v>
      </c>
      <c r="J75" s="63" t="s">
        <v>140</v>
      </c>
      <c r="K75" s="63" t="s">
        <v>55</v>
      </c>
      <c r="L75" s="14"/>
    </row>
    <row r="76" spans="2:12" ht="12.75">
      <c r="B76" s="136">
        <v>0.7</v>
      </c>
      <c r="C76" s="137" t="s">
        <v>0</v>
      </c>
      <c r="D76" s="141">
        <v>0.34</v>
      </c>
      <c r="E76" s="142">
        <v>0.33</v>
      </c>
      <c r="F76" s="143">
        <v>0.34</v>
      </c>
      <c r="G76" s="33">
        <f t="shared" si="3"/>
        <v>0.33666666666666667</v>
      </c>
      <c r="H76" s="31"/>
      <c r="I76" s="31"/>
      <c r="J76" s="14">
        <f>G76*9</f>
        <v>3.0300000000000002</v>
      </c>
      <c r="K76" s="164">
        <f>I77/J76*100</f>
        <v>13.695957374265447</v>
      </c>
      <c r="L76" s="14"/>
    </row>
    <row r="77" spans="2:12" ht="12.75">
      <c r="B77" s="136"/>
      <c r="C77" s="137" t="s">
        <v>134</v>
      </c>
      <c r="D77" s="150">
        <v>201</v>
      </c>
      <c r="E77" s="151">
        <v>451</v>
      </c>
      <c r="F77" s="152">
        <v>601</v>
      </c>
      <c r="G77" s="33">
        <f t="shared" si="3"/>
        <v>417.6666666666667</v>
      </c>
      <c r="H77" s="31">
        <f>2.943*G77/1000</f>
        <v>1.229193</v>
      </c>
      <c r="I77" s="31">
        <f>H77/G78*1000</f>
        <v>0.41498750844024307</v>
      </c>
      <c r="J77" s="14"/>
      <c r="K77" s="14"/>
      <c r="L77" s="14"/>
    </row>
    <row r="78" spans="2:12" ht="12.75">
      <c r="B78" s="136"/>
      <c r="C78" s="137" t="s">
        <v>135</v>
      </c>
      <c r="D78" s="150">
        <v>1477</v>
      </c>
      <c r="E78" s="151">
        <v>3195</v>
      </c>
      <c r="F78" s="152">
        <v>4214</v>
      </c>
      <c r="G78" s="33">
        <f t="shared" si="3"/>
        <v>2962</v>
      </c>
      <c r="H78" s="31"/>
      <c r="I78" s="31"/>
      <c r="J78" s="14"/>
      <c r="K78" s="14"/>
      <c r="L78" s="14"/>
    </row>
    <row r="79" spans="2:12" ht="13.5" thickBot="1">
      <c r="B79" s="144"/>
      <c r="C79" s="145"/>
      <c r="D79" s="146"/>
      <c r="E79" s="147"/>
      <c r="F79" s="148"/>
      <c r="G79" s="33" t="e">
        <f t="shared" si="3"/>
        <v>#DIV/0!</v>
      </c>
      <c r="H79" s="63" t="s">
        <v>137</v>
      </c>
      <c r="I79" s="63" t="s">
        <v>139</v>
      </c>
      <c r="J79" s="63" t="s">
        <v>140</v>
      </c>
      <c r="K79" s="63" t="s">
        <v>55</v>
      </c>
      <c r="L79" s="14"/>
    </row>
    <row r="80" spans="2:12" ht="12.75">
      <c r="B80" s="136">
        <v>0.8</v>
      </c>
      <c r="C80" s="137" t="s">
        <v>0</v>
      </c>
      <c r="D80" s="141">
        <v>0.36</v>
      </c>
      <c r="E80" s="142">
        <v>0.36</v>
      </c>
      <c r="F80" s="143">
        <v>0.36</v>
      </c>
      <c r="G80" s="33">
        <f t="shared" si="3"/>
        <v>0.36000000000000004</v>
      </c>
      <c r="H80" s="31"/>
      <c r="I80" s="31"/>
      <c r="J80" s="14">
        <f>G80*9</f>
        <v>3.24</v>
      </c>
      <c r="K80" s="164">
        <f>I81/J80*100</f>
        <v>14.193769470404982</v>
      </c>
      <c r="L80" s="14"/>
    </row>
    <row r="81" spans="2:12" ht="12.75">
      <c r="B81" s="136"/>
      <c r="C81" s="137" t="s">
        <v>134</v>
      </c>
      <c r="D81" s="150">
        <v>202</v>
      </c>
      <c r="E81" s="151">
        <v>451</v>
      </c>
      <c r="F81" s="152">
        <v>601</v>
      </c>
      <c r="G81" s="33">
        <f t="shared" si="3"/>
        <v>418</v>
      </c>
      <c r="H81" s="31">
        <f>2.943*G81/1000</f>
        <v>1.2301739999999999</v>
      </c>
      <c r="I81" s="31">
        <f>H81/G82*1000</f>
        <v>0.45987813084112145</v>
      </c>
      <c r="J81" s="14"/>
      <c r="K81" s="14"/>
      <c r="L81" s="14"/>
    </row>
    <row r="82" spans="2:12" ht="12.75">
      <c r="B82" s="136"/>
      <c r="C82" s="137" t="s">
        <v>135</v>
      </c>
      <c r="D82" s="150">
        <v>1391</v>
      </c>
      <c r="E82" s="151">
        <v>2876</v>
      </c>
      <c r="F82" s="152">
        <v>3758</v>
      </c>
      <c r="G82" s="33">
        <f t="shared" si="3"/>
        <v>2675</v>
      </c>
      <c r="H82" s="31"/>
      <c r="I82" s="31"/>
      <c r="J82" s="14"/>
      <c r="K82" s="14"/>
      <c r="L82" s="14"/>
    </row>
    <row r="83" spans="2:12" ht="13.5" thickBot="1">
      <c r="B83" s="144"/>
      <c r="C83" s="145"/>
      <c r="D83" s="146"/>
      <c r="E83" s="147"/>
      <c r="F83" s="148"/>
      <c r="G83" s="33" t="e">
        <f t="shared" si="3"/>
        <v>#DIV/0!</v>
      </c>
      <c r="H83" s="63" t="s">
        <v>137</v>
      </c>
      <c r="I83" s="63" t="s">
        <v>139</v>
      </c>
      <c r="J83" s="63" t="s">
        <v>140</v>
      </c>
      <c r="K83" s="63" t="s">
        <v>55</v>
      </c>
      <c r="L83" s="14"/>
    </row>
    <row r="84" spans="2:12" ht="12.75">
      <c r="B84" s="136">
        <v>0.9</v>
      </c>
      <c r="C84" s="137" t="s">
        <v>0</v>
      </c>
      <c r="D84" s="141">
        <v>0.37</v>
      </c>
      <c r="E84" s="142">
        <v>0.37</v>
      </c>
      <c r="F84" s="143">
        <v>0.38</v>
      </c>
      <c r="G84" s="33">
        <f t="shared" si="3"/>
        <v>0.37333333333333335</v>
      </c>
      <c r="H84" s="31"/>
      <c r="I84" s="31"/>
      <c r="J84" s="14">
        <f>G84*9</f>
        <v>3.3600000000000003</v>
      </c>
      <c r="K84" s="164">
        <f>I85/J84*100</f>
        <v>14.294005600416773</v>
      </c>
      <c r="L84" s="14"/>
    </row>
    <row r="85" spans="2:12" ht="12.75">
      <c r="B85" s="136"/>
      <c r="C85" s="137" t="s">
        <v>134</v>
      </c>
      <c r="D85" s="150">
        <v>201</v>
      </c>
      <c r="E85" s="151">
        <v>451</v>
      </c>
      <c r="F85" s="152">
        <v>601</v>
      </c>
      <c r="G85" s="33">
        <f t="shared" si="3"/>
        <v>417.6666666666667</v>
      </c>
      <c r="H85" s="31">
        <f>2.943*G85/1000</f>
        <v>1.229193</v>
      </c>
      <c r="I85" s="31">
        <f>H85/G86*1000</f>
        <v>0.4802785881740036</v>
      </c>
      <c r="J85" s="14"/>
      <c r="K85" s="14"/>
      <c r="L85" s="14"/>
    </row>
    <row r="86" spans="2:12" ht="12.75">
      <c r="B86" s="136"/>
      <c r="C86" s="137" t="s">
        <v>135</v>
      </c>
      <c r="D86" s="150">
        <v>1343</v>
      </c>
      <c r="E86" s="151">
        <v>2741</v>
      </c>
      <c r="F86" s="152">
        <v>3594</v>
      </c>
      <c r="G86" s="33">
        <f t="shared" si="3"/>
        <v>2559.3333333333335</v>
      </c>
      <c r="H86" s="31"/>
      <c r="I86" s="31"/>
      <c r="J86" s="14"/>
      <c r="K86" s="14"/>
      <c r="L86" s="14"/>
    </row>
    <row r="87" spans="2:12" ht="13.5" thickBot="1">
      <c r="B87" s="144"/>
      <c r="C87" s="145"/>
      <c r="D87" s="146"/>
      <c r="E87" s="147"/>
      <c r="F87" s="148"/>
      <c r="G87" s="33" t="e">
        <f t="shared" si="3"/>
        <v>#DIV/0!</v>
      </c>
      <c r="H87" s="63" t="s">
        <v>137</v>
      </c>
      <c r="I87" s="63" t="s">
        <v>139</v>
      </c>
      <c r="J87" s="63" t="s">
        <v>140</v>
      </c>
      <c r="K87" s="63" t="s">
        <v>55</v>
      </c>
      <c r="L87" s="14"/>
    </row>
    <row r="88" spans="2:12" ht="12.75">
      <c r="B88" s="153">
        <v>1</v>
      </c>
      <c r="C88" s="137" t="s">
        <v>0</v>
      </c>
      <c r="D88" s="141">
        <v>0.38</v>
      </c>
      <c r="E88" s="142">
        <v>0.39</v>
      </c>
      <c r="F88" s="143">
        <v>0.38</v>
      </c>
      <c r="G88" s="33">
        <f t="shared" si="3"/>
        <v>0.3833333333333333</v>
      </c>
      <c r="H88" s="31"/>
      <c r="I88" s="31"/>
      <c r="J88" s="14">
        <f>G88*9</f>
        <v>3.4499999999999997</v>
      </c>
      <c r="K88" s="164">
        <f>I89/J88*100</f>
        <v>13.941523182932562</v>
      </c>
      <c r="L88" s="14"/>
    </row>
    <row r="89" spans="2:12" ht="12.75">
      <c r="B89" s="154"/>
      <c r="C89" s="137" t="s">
        <v>134</v>
      </c>
      <c r="D89" s="150">
        <v>202</v>
      </c>
      <c r="E89" s="155">
        <v>452</v>
      </c>
      <c r="F89" s="152">
        <v>601</v>
      </c>
      <c r="G89" s="33">
        <f t="shared" si="3"/>
        <v>418.3333333333333</v>
      </c>
      <c r="H89" s="31">
        <f>2.943*G89/1000</f>
        <v>1.231155</v>
      </c>
      <c r="I89" s="31">
        <f>H89/G90*1000</f>
        <v>0.48098254981117333</v>
      </c>
      <c r="J89" s="14"/>
      <c r="K89" s="14"/>
      <c r="L89" s="14"/>
    </row>
    <row r="90" spans="2:12" ht="12.75">
      <c r="B90" s="154"/>
      <c r="C90" s="137" t="s">
        <v>135</v>
      </c>
      <c r="D90" s="156">
        <v>1343</v>
      </c>
      <c r="E90" s="157">
        <v>2741</v>
      </c>
      <c r="F90" s="158">
        <v>3595</v>
      </c>
      <c r="G90" s="33">
        <f t="shared" si="3"/>
        <v>2559.6666666666665</v>
      </c>
      <c r="H90" s="31"/>
      <c r="I90" s="31"/>
      <c r="J90" s="14"/>
      <c r="K90" s="14"/>
      <c r="L90" s="14"/>
    </row>
    <row r="91" spans="2:9" ht="13.5" thickBot="1">
      <c r="B91" s="159"/>
      <c r="C91" s="145"/>
      <c r="D91" s="146"/>
      <c r="E91" s="147"/>
      <c r="F91" s="148"/>
      <c r="G91" s="29"/>
      <c r="H91" s="29"/>
      <c r="I91" s="29"/>
    </row>
    <row r="92" spans="7:9" ht="12.75">
      <c r="G92" s="29"/>
      <c r="H92" s="29"/>
      <c r="I92" s="29"/>
    </row>
    <row r="93" spans="7:9" s="18" customFormat="1" ht="12.75">
      <c r="G93" s="160"/>
      <c r="H93" s="160"/>
      <c r="I93" s="160"/>
    </row>
    <row r="95" spans="2:8" ht="12.75">
      <c r="B95" s="165" t="s">
        <v>141</v>
      </c>
      <c r="C95" s="165" t="s">
        <v>142</v>
      </c>
      <c r="D95" s="165" t="s">
        <v>143</v>
      </c>
      <c r="E95" s="165" t="s">
        <v>144</v>
      </c>
      <c r="F95" s="165" t="s">
        <v>145</v>
      </c>
      <c r="H95" s="165" t="s">
        <v>146</v>
      </c>
    </row>
    <row r="96" spans="2:6" ht="12.75">
      <c r="B96">
        <v>0.032655977999999995</v>
      </c>
      <c r="C96">
        <v>0.25521997999999996</v>
      </c>
      <c r="D96">
        <v>1.242</v>
      </c>
      <c r="E96">
        <v>0.05454817047106095</v>
      </c>
      <c r="F96">
        <v>0.04391962195737596</v>
      </c>
    </row>
    <row r="97" spans="2:6" ht="12.75">
      <c r="B97">
        <v>0.03265598</v>
      </c>
      <c r="C97">
        <v>0.31104015999999995</v>
      </c>
      <c r="D97">
        <v>1.4040000000000004</v>
      </c>
      <c r="E97">
        <v>0.10883140657802659</v>
      </c>
      <c r="F97">
        <v>0.07751524685044626</v>
      </c>
    </row>
    <row r="98" spans="2:6" ht="12.75">
      <c r="B98">
        <v>0.03265598</v>
      </c>
      <c r="C98">
        <v>0.36962488000000004</v>
      </c>
      <c r="D98">
        <v>1.6560000000000001</v>
      </c>
      <c r="E98">
        <v>0.1633917779153037</v>
      </c>
      <c r="F98">
        <v>0.09866653255755053</v>
      </c>
    </row>
    <row r="99" spans="2:6" ht="12.75">
      <c r="B99">
        <v>0.03265598</v>
      </c>
      <c r="C99">
        <v>0.4572078599999999</v>
      </c>
      <c r="D99">
        <v>1.98</v>
      </c>
      <c r="E99">
        <v>0.21607176748582224</v>
      </c>
      <c r="F99">
        <v>0.1091271552958698</v>
      </c>
    </row>
    <row r="100" spans="2:6" ht="12.75">
      <c r="B100">
        <v>0.03265598</v>
      </c>
      <c r="C100">
        <v>0.5152631999999999</v>
      </c>
      <c r="D100">
        <v>2.214</v>
      </c>
      <c r="E100">
        <v>0.28003434782608694</v>
      </c>
      <c r="F100">
        <v>0.1264834452692353</v>
      </c>
    </row>
    <row r="101" spans="2:6" ht="12.75">
      <c r="B101">
        <v>0.03265598</v>
      </c>
      <c r="C101">
        <v>0.7714243000000001</v>
      </c>
      <c r="D101">
        <v>2.718</v>
      </c>
      <c r="E101">
        <v>0.32681931028639216</v>
      </c>
      <c r="F101">
        <v>0.12024257184929807</v>
      </c>
    </row>
    <row r="102" spans="2:6" ht="12.75">
      <c r="B102">
        <v>0.03265598</v>
      </c>
      <c r="C102">
        <v>0.8268915599999999</v>
      </c>
      <c r="D102">
        <v>2.898</v>
      </c>
      <c r="E102">
        <v>0.37709392557460775</v>
      </c>
      <c r="F102">
        <v>0.13012212752746988</v>
      </c>
    </row>
    <row r="103" spans="2:6" ht="12.75">
      <c r="B103">
        <v>0.03265598</v>
      </c>
      <c r="C103">
        <v>0.96088352</v>
      </c>
      <c r="D103">
        <v>3.222</v>
      </c>
      <c r="E103">
        <v>0.41996657342657345</v>
      </c>
      <c r="F103">
        <v>0.13034344302500728</v>
      </c>
    </row>
    <row r="104" spans="2:6" ht="12.75">
      <c r="B104">
        <v>0.03265598</v>
      </c>
      <c r="C104">
        <v>0.6597251199999999</v>
      </c>
      <c r="D104">
        <v>3.348</v>
      </c>
      <c r="E104">
        <v>0.41770616689882234</v>
      </c>
      <c r="F104">
        <v>0.12476289333895531</v>
      </c>
    </row>
    <row r="105" spans="2:6" ht="12.75">
      <c r="B105">
        <v>0.03265598</v>
      </c>
      <c r="C105">
        <v>1.10293382</v>
      </c>
      <c r="D105">
        <v>2.952</v>
      </c>
      <c r="E105">
        <v>0.44269640362848206</v>
      </c>
      <c r="F105">
        <v>0.14996490637821208</v>
      </c>
    </row>
    <row r="107" s="18" customFormat="1" ht="12.75"/>
    <row r="108" spans="2:9" ht="12.75">
      <c r="B108" s="166" t="s">
        <v>147</v>
      </c>
      <c r="C108" s="166">
        <f>C109/PI()</f>
        <v>2.778845306384493</v>
      </c>
      <c r="D108" s="166"/>
      <c r="E108" s="166"/>
      <c r="F108" s="166"/>
      <c r="G108" s="166"/>
      <c r="H108" s="166"/>
      <c r="I108" s="166" t="s">
        <v>148</v>
      </c>
    </row>
    <row r="109" spans="2:9" ht="12.75">
      <c r="B109" s="166" t="s">
        <v>149</v>
      </c>
      <c r="C109" s="166">
        <v>8.73</v>
      </c>
      <c r="D109" s="166"/>
      <c r="E109" s="166"/>
      <c r="F109" s="166"/>
      <c r="G109" s="166"/>
      <c r="H109" s="166"/>
      <c r="I109" s="166" t="s">
        <v>150</v>
      </c>
    </row>
    <row r="110" spans="2:9" ht="12.75">
      <c r="B110" s="166" t="s">
        <v>151</v>
      </c>
      <c r="C110" s="166" t="s">
        <v>152</v>
      </c>
      <c r="D110" s="166"/>
      <c r="E110" s="166"/>
      <c r="F110" s="166"/>
      <c r="G110" s="166"/>
      <c r="H110" s="166"/>
      <c r="I110" s="166"/>
    </row>
    <row r="111" spans="2:9" ht="12.75">
      <c r="B111" s="166" t="s">
        <v>153</v>
      </c>
      <c r="C111" s="166" t="s">
        <v>154</v>
      </c>
      <c r="D111" s="166"/>
      <c r="E111" s="166"/>
      <c r="F111" s="166"/>
      <c r="G111" s="166"/>
      <c r="H111" s="166"/>
      <c r="I111" s="166"/>
    </row>
    <row r="112" spans="2:9" ht="12.75">
      <c r="B112" s="166" t="s">
        <v>9</v>
      </c>
      <c r="C112" s="166">
        <f>0.3*9.81</f>
        <v>2.943</v>
      </c>
      <c r="D112" s="166"/>
      <c r="E112" s="166"/>
      <c r="F112" s="166"/>
      <c r="G112" s="166"/>
      <c r="H112" s="166"/>
      <c r="I112" s="166"/>
    </row>
    <row r="113" spans="2:9" ht="12.75">
      <c r="B113" s="166" t="s">
        <v>8</v>
      </c>
      <c r="C113" s="166">
        <f>C112*C108/2/100</f>
        <v>0.04089070868344782</v>
      </c>
      <c r="D113" s="166"/>
      <c r="E113" s="166"/>
      <c r="F113" s="166"/>
      <c r="G113" s="166"/>
      <c r="H113" s="166"/>
      <c r="I113" s="166"/>
    </row>
    <row r="114" spans="2:9" ht="12.75">
      <c r="B114" s="166"/>
      <c r="C114" s="166"/>
      <c r="D114" s="166"/>
      <c r="E114" s="166"/>
      <c r="F114" s="166"/>
      <c r="G114" s="166"/>
      <c r="H114" s="166"/>
      <c r="I114" s="166"/>
    </row>
    <row r="115" spans="2:9" ht="12.75">
      <c r="B115" s="166"/>
      <c r="C115" s="166"/>
      <c r="D115" s="166"/>
      <c r="E115" s="166"/>
      <c r="F115" s="166"/>
      <c r="G115" s="166"/>
      <c r="H115" s="166"/>
      <c r="I115" s="166"/>
    </row>
    <row r="116" spans="2:9" ht="12.75">
      <c r="B116" s="166"/>
      <c r="C116" s="167" t="s">
        <v>132</v>
      </c>
      <c r="D116" s="167">
        <v>1</v>
      </c>
      <c r="E116" s="167">
        <v>2</v>
      </c>
      <c r="F116" s="167">
        <v>3</v>
      </c>
      <c r="G116" s="167">
        <v>4</v>
      </c>
      <c r="H116" s="168">
        <v>5</v>
      </c>
      <c r="I116" s="166"/>
    </row>
    <row r="117" spans="2:13" ht="12.75">
      <c r="B117" s="169" t="s">
        <v>54</v>
      </c>
      <c r="C117" s="170"/>
      <c r="D117" s="171"/>
      <c r="E117" s="170"/>
      <c r="F117" s="169"/>
      <c r="G117" s="171"/>
      <c r="H117" s="170"/>
      <c r="I117" s="166" t="s">
        <v>121</v>
      </c>
      <c r="J117" t="s">
        <v>137</v>
      </c>
      <c r="K117" t="s">
        <v>139</v>
      </c>
      <c r="L117" t="s">
        <v>140</v>
      </c>
      <c r="M117" t="s">
        <v>55</v>
      </c>
    </row>
    <row r="118" spans="2:13" ht="12.75">
      <c r="B118" s="172">
        <v>0.1</v>
      </c>
      <c r="C118" s="173" t="s">
        <v>155</v>
      </c>
      <c r="D118" s="167">
        <v>0.17</v>
      </c>
      <c r="E118" s="168">
        <v>0.16</v>
      </c>
      <c r="F118" s="174">
        <v>0.15</v>
      </c>
      <c r="G118" s="167">
        <v>0.17</v>
      </c>
      <c r="H118" s="173">
        <v>0.17</v>
      </c>
      <c r="I118" s="166">
        <f>AVERAGE(D118:H118)</f>
        <v>0.164</v>
      </c>
      <c r="L118">
        <f>9*I118</f>
        <v>1.476</v>
      </c>
      <c r="M118">
        <f>K121/L118*100</f>
        <v>4.726477554088423</v>
      </c>
    </row>
    <row r="119" spans="2:9" ht="12.75">
      <c r="B119" s="166"/>
      <c r="C119" s="168" t="s">
        <v>67</v>
      </c>
      <c r="D119" s="167">
        <v>12592</v>
      </c>
      <c r="E119" s="168">
        <v>12597</v>
      </c>
      <c r="F119" s="167">
        <v>12590</v>
      </c>
      <c r="G119" s="167">
        <v>12595</v>
      </c>
      <c r="H119" s="168">
        <v>12592</v>
      </c>
      <c r="I119" s="166">
        <f aca="true" t="shared" si="4" ref="I119:I157">AVERAGE(D119:H119)</f>
        <v>12593.2</v>
      </c>
    </row>
    <row r="120" spans="2:9" ht="12.75">
      <c r="B120" s="175"/>
      <c r="C120" s="168" t="s">
        <v>156</v>
      </c>
      <c r="D120" s="167">
        <v>1231</v>
      </c>
      <c r="E120" s="168">
        <v>1231</v>
      </c>
      <c r="F120" s="167">
        <v>1231</v>
      </c>
      <c r="G120" s="167">
        <v>1231</v>
      </c>
      <c r="H120" s="168">
        <v>1231</v>
      </c>
      <c r="I120" s="166">
        <f t="shared" si="4"/>
        <v>1231</v>
      </c>
    </row>
    <row r="121" spans="2:11" ht="12.75">
      <c r="B121" s="175"/>
      <c r="C121" s="176" t="s">
        <v>157</v>
      </c>
      <c r="D121" s="168">
        <f>D120/360*C109</f>
        <v>29.85175</v>
      </c>
      <c r="E121" s="168">
        <f>E120/360*C109</f>
        <v>29.85175</v>
      </c>
      <c r="F121" s="168">
        <f>F120/360*C109</f>
        <v>29.85175</v>
      </c>
      <c r="G121" s="171">
        <f>G120/360*C109</f>
        <v>29.85175</v>
      </c>
      <c r="H121" s="170">
        <f>H120/360*C109</f>
        <v>29.85175</v>
      </c>
      <c r="I121" s="166">
        <f t="shared" si="4"/>
        <v>29.85175</v>
      </c>
      <c r="J121">
        <f>2.943*I121/100</f>
        <v>0.8785370025</v>
      </c>
      <c r="K121">
        <f>J121/I119*1000</f>
        <v>0.06976280869834513</v>
      </c>
    </row>
    <row r="122" spans="2:13" ht="12.75">
      <c r="B122" s="177">
        <v>0.2</v>
      </c>
      <c r="C122" s="173" t="s">
        <v>155</v>
      </c>
      <c r="D122" s="178">
        <v>0.2</v>
      </c>
      <c r="E122" s="173">
        <v>0.21</v>
      </c>
      <c r="F122" s="179">
        <v>0.2</v>
      </c>
      <c r="G122" s="167">
        <v>0.18</v>
      </c>
      <c r="H122" s="168">
        <v>0.2</v>
      </c>
      <c r="I122" s="166">
        <f t="shared" si="4"/>
        <v>0.198</v>
      </c>
      <c r="L122">
        <f>9*I122</f>
        <v>1.782</v>
      </c>
      <c r="M122">
        <f>K125/L122*100</f>
        <v>7.829381247102768</v>
      </c>
    </row>
    <row r="123" spans="2:9" ht="12.75">
      <c r="B123" s="166"/>
      <c r="C123" s="168" t="s">
        <v>67</v>
      </c>
      <c r="D123" s="167">
        <v>8192</v>
      </c>
      <c r="E123" s="168">
        <v>8184</v>
      </c>
      <c r="F123" s="174">
        <v>8187</v>
      </c>
      <c r="G123" s="167">
        <v>8183</v>
      </c>
      <c r="H123" s="168">
        <v>8176</v>
      </c>
      <c r="I123" s="166">
        <f t="shared" si="4"/>
        <v>8184.4</v>
      </c>
    </row>
    <row r="124" spans="2:9" ht="12.75">
      <c r="B124" s="175"/>
      <c r="C124" s="168" t="s">
        <v>156</v>
      </c>
      <c r="D124" s="167">
        <v>1600</v>
      </c>
      <c r="E124" s="168">
        <v>1600</v>
      </c>
      <c r="F124" s="175">
        <v>1600</v>
      </c>
      <c r="G124" s="175">
        <v>1600</v>
      </c>
      <c r="H124" s="168">
        <v>1600</v>
      </c>
      <c r="I124" s="166">
        <f t="shared" si="4"/>
        <v>1600</v>
      </c>
    </row>
    <row r="125" spans="2:11" ht="12.75">
      <c r="B125" s="175"/>
      <c r="C125" s="176" t="s">
        <v>157</v>
      </c>
      <c r="D125" s="168">
        <f>D124/360*C109</f>
        <v>38.800000000000004</v>
      </c>
      <c r="E125" s="168">
        <f>E124/360*C109</f>
        <v>38.800000000000004</v>
      </c>
      <c r="F125" s="170">
        <f>F124/360*C109</f>
        <v>38.800000000000004</v>
      </c>
      <c r="G125" s="171">
        <f>G124/360*C109</f>
        <v>38.800000000000004</v>
      </c>
      <c r="H125" s="170">
        <f>H124/360*C109</f>
        <v>38.800000000000004</v>
      </c>
      <c r="I125" s="166">
        <f t="shared" si="4"/>
        <v>38.800000000000004</v>
      </c>
      <c r="J125">
        <f>2.943*I125/100</f>
        <v>1.1418840000000001</v>
      </c>
      <c r="K125">
        <f>J125/I123*1000</f>
        <v>0.13951957382337132</v>
      </c>
    </row>
    <row r="126" spans="2:13" ht="12.75">
      <c r="B126" s="177">
        <v>0.3</v>
      </c>
      <c r="C126" s="173" t="s">
        <v>155</v>
      </c>
      <c r="D126" s="178">
        <v>0.24</v>
      </c>
      <c r="E126" s="173">
        <v>0.25</v>
      </c>
      <c r="F126" s="175">
        <v>0.24</v>
      </c>
      <c r="G126" s="167">
        <v>0.22</v>
      </c>
      <c r="H126" s="168">
        <v>0.24</v>
      </c>
      <c r="I126" s="166">
        <f t="shared" si="4"/>
        <v>0.238</v>
      </c>
      <c r="L126">
        <f>9*I126</f>
        <v>2.142</v>
      </c>
      <c r="M126">
        <f>K129/L126*100</f>
        <v>9.763597746791024</v>
      </c>
    </row>
    <row r="127" spans="2:9" ht="12.75">
      <c r="B127" s="166"/>
      <c r="C127" s="168" t="s">
        <v>67</v>
      </c>
      <c r="D127" s="167">
        <v>6823</v>
      </c>
      <c r="E127" s="168">
        <v>6828</v>
      </c>
      <c r="F127" s="174">
        <v>6822</v>
      </c>
      <c r="G127" s="167">
        <v>6825</v>
      </c>
      <c r="H127" s="168">
        <v>6827</v>
      </c>
      <c r="I127" s="166">
        <f t="shared" si="4"/>
        <v>6825</v>
      </c>
    </row>
    <row r="128" spans="2:9" ht="12.75">
      <c r="B128" s="175"/>
      <c r="C128" s="168" t="s">
        <v>156</v>
      </c>
      <c r="D128" s="167">
        <v>2000</v>
      </c>
      <c r="E128" s="167">
        <v>2000</v>
      </c>
      <c r="F128" s="167">
        <v>2000</v>
      </c>
      <c r="G128" s="167">
        <v>2000</v>
      </c>
      <c r="H128" s="168">
        <v>2000</v>
      </c>
      <c r="I128" s="166">
        <f t="shared" si="4"/>
        <v>2000</v>
      </c>
    </row>
    <row r="129" spans="2:11" ht="12.75">
      <c r="B129" s="175"/>
      <c r="C129" s="176" t="s">
        <v>157</v>
      </c>
      <c r="D129" s="168">
        <f>D128/360*C109</f>
        <v>48.5</v>
      </c>
      <c r="E129" s="168">
        <f>E128/360*C109</f>
        <v>48.5</v>
      </c>
      <c r="F129" s="170">
        <f>F128/360*C109</f>
        <v>48.5</v>
      </c>
      <c r="G129" s="171">
        <f>G128/360*C109</f>
        <v>48.5</v>
      </c>
      <c r="H129" s="170">
        <f>H128/360*C109</f>
        <v>48.5</v>
      </c>
      <c r="I129" s="166">
        <f t="shared" si="4"/>
        <v>48.5</v>
      </c>
      <c r="J129">
        <f>2.943*I129/100</f>
        <v>1.427355</v>
      </c>
      <c r="K129">
        <f>J129/I127*1000</f>
        <v>0.2091362637362637</v>
      </c>
    </row>
    <row r="130" spans="2:13" ht="12.75">
      <c r="B130" s="177">
        <v>0.4</v>
      </c>
      <c r="C130" s="173" t="s">
        <v>155</v>
      </c>
      <c r="D130" s="178">
        <v>0.26</v>
      </c>
      <c r="E130" s="173">
        <v>0.25</v>
      </c>
      <c r="F130" s="175">
        <v>0.25</v>
      </c>
      <c r="G130" s="167">
        <v>0.28</v>
      </c>
      <c r="H130" s="168">
        <v>0.25</v>
      </c>
      <c r="I130" s="166">
        <f t="shared" si="4"/>
        <v>0.258</v>
      </c>
      <c r="L130">
        <f>9*I130</f>
        <v>2.322</v>
      </c>
      <c r="M130">
        <f>K133/L130*100</f>
        <v>11.992191383497635</v>
      </c>
    </row>
    <row r="131" spans="2:9" ht="12.75">
      <c r="B131" s="166"/>
      <c r="C131" s="168" t="s">
        <v>67</v>
      </c>
      <c r="D131" s="167">
        <v>5894</v>
      </c>
      <c r="E131" s="168">
        <v>5891</v>
      </c>
      <c r="F131" s="174">
        <v>5896</v>
      </c>
      <c r="G131" s="167">
        <v>5898</v>
      </c>
      <c r="H131" s="168">
        <v>5895</v>
      </c>
      <c r="I131" s="166">
        <f t="shared" si="4"/>
        <v>5894.8</v>
      </c>
    </row>
    <row r="132" spans="2:9" ht="12.75">
      <c r="B132" s="175"/>
      <c r="C132" s="168" t="s">
        <v>156</v>
      </c>
      <c r="D132" s="167">
        <v>2300</v>
      </c>
      <c r="E132" s="168">
        <v>2300</v>
      </c>
      <c r="F132" s="168">
        <v>2300</v>
      </c>
      <c r="G132" s="167">
        <v>2300</v>
      </c>
      <c r="H132" s="168">
        <v>2300</v>
      </c>
      <c r="I132" s="166">
        <f t="shared" si="4"/>
        <v>2300</v>
      </c>
    </row>
    <row r="133" spans="2:11" ht="12.75">
      <c r="B133" s="175"/>
      <c r="C133" s="176" t="s">
        <v>157</v>
      </c>
      <c r="D133" s="168">
        <f>D132/360*C109</f>
        <v>55.775000000000006</v>
      </c>
      <c r="E133" s="168">
        <f>E132/360*C109</f>
        <v>55.775000000000006</v>
      </c>
      <c r="F133" s="170">
        <f>F132/360*C109</f>
        <v>55.775000000000006</v>
      </c>
      <c r="G133" s="171">
        <f>G132/360*C109</f>
        <v>55.775000000000006</v>
      </c>
      <c r="H133" s="170">
        <f>H132/360*C109</f>
        <v>55.775000000000006</v>
      </c>
      <c r="I133" s="166">
        <f t="shared" si="4"/>
        <v>55.775</v>
      </c>
      <c r="J133">
        <f>2.943*I133/100</f>
        <v>1.6414582500000001</v>
      </c>
      <c r="K133">
        <f>J133/I131*1000</f>
        <v>0.2784586839248151</v>
      </c>
    </row>
    <row r="134" spans="2:13" ht="12.75">
      <c r="B134" s="177">
        <v>0.5</v>
      </c>
      <c r="C134" s="173" t="s">
        <v>155</v>
      </c>
      <c r="D134" s="178">
        <v>0.27</v>
      </c>
      <c r="E134" s="173">
        <v>0.27</v>
      </c>
      <c r="F134" s="175">
        <v>0.28</v>
      </c>
      <c r="G134" s="167">
        <v>0.27</v>
      </c>
      <c r="H134" s="168">
        <v>0.28</v>
      </c>
      <c r="I134" s="166">
        <f t="shared" si="4"/>
        <v>0.274</v>
      </c>
      <c r="L134">
        <f>9*I134</f>
        <v>2.466</v>
      </c>
      <c r="M134">
        <f>K137/L134*100</f>
        <v>14.096253825348073</v>
      </c>
    </row>
    <row r="135" spans="2:9" ht="12.75">
      <c r="B135" s="166"/>
      <c r="C135" s="168" t="s">
        <v>67</v>
      </c>
      <c r="D135" s="167">
        <v>5348</v>
      </c>
      <c r="E135" s="168">
        <v>5327</v>
      </c>
      <c r="F135" s="174">
        <v>5339</v>
      </c>
      <c r="G135" s="167">
        <v>5337</v>
      </c>
      <c r="H135" s="168">
        <v>5339</v>
      </c>
      <c r="I135" s="166">
        <f t="shared" si="4"/>
        <v>5338</v>
      </c>
    </row>
    <row r="136" spans="2:9" ht="12.75">
      <c r="B136" s="175"/>
      <c r="C136" s="168" t="s">
        <v>156</v>
      </c>
      <c r="D136" s="167">
        <v>2600</v>
      </c>
      <c r="E136" s="167">
        <v>2600</v>
      </c>
      <c r="F136" s="167">
        <v>2600</v>
      </c>
      <c r="G136" s="167">
        <v>2600</v>
      </c>
      <c r="H136" s="168">
        <v>2600</v>
      </c>
      <c r="I136" s="166">
        <f t="shared" si="4"/>
        <v>2600</v>
      </c>
    </row>
    <row r="137" spans="2:11" ht="12.75">
      <c r="B137" s="175"/>
      <c r="C137" s="176" t="s">
        <v>157</v>
      </c>
      <c r="D137" s="168">
        <f>D136/360*C109</f>
        <v>63.050000000000004</v>
      </c>
      <c r="E137" s="168">
        <v>63.05</v>
      </c>
      <c r="F137" s="170">
        <v>63.05</v>
      </c>
      <c r="G137" s="171">
        <v>63.05</v>
      </c>
      <c r="H137" s="170">
        <v>63.05</v>
      </c>
      <c r="I137" s="166">
        <f t="shared" si="4"/>
        <v>63.05</v>
      </c>
      <c r="J137">
        <f>2.943*I137/100</f>
        <v>1.8555615</v>
      </c>
      <c r="K137">
        <f>J137/I135*1000</f>
        <v>0.34761361933308355</v>
      </c>
    </row>
    <row r="138" spans="2:13" ht="12.75">
      <c r="B138" s="177">
        <v>0.6</v>
      </c>
      <c r="C138" s="173" t="s">
        <v>155</v>
      </c>
      <c r="D138" s="178">
        <v>0.3</v>
      </c>
      <c r="E138" s="173">
        <v>0.3</v>
      </c>
      <c r="F138" s="175">
        <v>0.29</v>
      </c>
      <c r="G138" s="167">
        <v>0.29</v>
      </c>
      <c r="H138" s="168">
        <v>0.28</v>
      </c>
      <c r="I138" s="166">
        <f t="shared" si="4"/>
        <v>0.292</v>
      </c>
      <c r="L138">
        <f>9*I138</f>
        <v>2.6279999999999997</v>
      </c>
      <c r="M138">
        <f>K141/L138*100</f>
        <v>15.762683174911519</v>
      </c>
    </row>
    <row r="139" spans="2:9" ht="12.75">
      <c r="B139" s="166"/>
      <c r="C139" s="168" t="s">
        <v>67</v>
      </c>
      <c r="D139" s="167">
        <v>4481</v>
      </c>
      <c r="E139" s="168">
        <v>4480</v>
      </c>
      <c r="F139" s="174">
        <v>4482</v>
      </c>
      <c r="G139" s="167">
        <v>4481</v>
      </c>
      <c r="H139" s="168">
        <v>4473</v>
      </c>
      <c r="I139" s="166">
        <f t="shared" si="4"/>
        <v>4479.4</v>
      </c>
    </row>
    <row r="140" spans="2:9" ht="12.75">
      <c r="B140" s="175"/>
      <c r="C140" s="168" t="s">
        <v>156</v>
      </c>
      <c r="D140" s="167">
        <v>2600</v>
      </c>
      <c r="E140" s="167">
        <v>2600</v>
      </c>
      <c r="F140" s="167">
        <v>2600</v>
      </c>
      <c r="G140" s="167">
        <v>2600</v>
      </c>
      <c r="H140" s="168">
        <v>2600</v>
      </c>
      <c r="I140" s="166">
        <f t="shared" si="4"/>
        <v>2600</v>
      </c>
    </row>
    <row r="141" spans="2:11" ht="12.75">
      <c r="B141" s="175"/>
      <c r="C141" s="176" t="s">
        <v>157</v>
      </c>
      <c r="D141" s="168">
        <f>D140/360*C109</f>
        <v>63.050000000000004</v>
      </c>
      <c r="E141" s="168">
        <v>63.05</v>
      </c>
      <c r="F141" s="170">
        <v>63.05</v>
      </c>
      <c r="G141" s="171">
        <v>63.05</v>
      </c>
      <c r="H141" s="170">
        <v>63.05</v>
      </c>
      <c r="I141" s="166">
        <f t="shared" si="4"/>
        <v>63.05</v>
      </c>
      <c r="J141">
        <f>2.943*I141/100</f>
        <v>1.8555615</v>
      </c>
      <c r="K141">
        <f>J141/I139*1000</f>
        <v>0.4142433138366746</v>
      </c>
    </row>
    <row r="142" spans="2:13" ht="12.75">
      <c r="B142" s="177">
        <v>0.7</v>
      </c>
      <c r="C142" s="173" t="s">
        <v>155</v>
      </c>
      <c r="D142" s="178">
        <v>0.35</v>
      </c>
      <c r="E142" s="173">
        <v>0.34</v>
      </c>
      <c r="F142" s="175">
        <v>0.35</v>
      </c>
      <c r="G142" s="167">
        <v>0.36</v>
      </c>
      <c r="H142" s="168">
        <v>0.36</v>
      </c>
      <c r="I142" s="166">
        <f t="shared" si="4"/>
        <v>0.352</v>
      </c>
      <c r="L142">
        <f>9*I142</f>
        <v>3.1679999999999997</v>
      </c>
      <c r="M142">
        <f>K145/L142*100</f>
        <v>15.133323957589539</v>
      </c>
    </row>
    <row r="143" spans="2:9" ht="12.75">
      <c r="B143" s="166"/>
      <c r="C143" s="168" t="s">
        <v>67</v>
      </c>
      <c r="D143" s="167">
        <v>3873</v>
      </c>
      <c r="E143" s="168">
        <v>3866</v>
      </c>
      <c r="F143" s="174">
        <v>3870</v>
      </c>
      <c r="G143" s="167">
        <v>3869</v>
      </c>
      <c r="H143" s="168">
        <v>3874</v>
      </c>
      <c r="I143" s="166">
        <f t="shared" si="4"/>
        <v>3870.4</v>
      </c>
    </row>
    <row r="144" spans="2:9" ht="12.75">
      <c r="B144" s="175"/>
      <c r="C144" s="168" t="s">
        <v>156</v>
      </c>
      <c r="D144" s="167">
        <v>2600</v>
      </c>
      <c r="E144" s="167">
        <v>2600</v>
      </c>
      <c r="F144" s="167">
        <v>2600</v>
      </c>
      <c r="G144" s="167">
        <v>2600</v>
      </c>
      <c r="H144" s="168">
        <v>2600</v>
      </c>
      <c r="I144" s="166">
        <f t="shared" si="4"/>
        <v>2600</v>
      </c>
    </row>
    <row r="145" spans="2:11" ht="12.75">
      <c r="B145" s="175"/>
      <c r="C145" s="176" t="s">
        <v>157</v>
      </c>
      <c r="D145" s="168">
        <f>D144/360*C109</f>
        <v>63.050000000000004</v>
      </c>
      <c r="E145" s="168">
        <v>63.05</v>
      </c>
      <c r="F145" s="170">
        <v>63.05</v>
      </c>
      <c r="G145" s="171">
        <v>63.05</v>
      </c>
      <c r="H145" s="170">
        <v>63.05</v>
      </c>
      <c r="I145" s="166">
        <f t="shared" si="4"/>
        <v>63.05</v>
      </c>
      <c r="J145">
        <f>2.943*I145/100</f>
        <v>1.8555615</v>
      </c>
      <c r="K145">
        <f>J145/I143*1000</f>
        <v>0.47942370297643655</v>
      </c>
    </row>
    <row r="146" spans="2:13" ht="12.75">
      <c r="B146" s="177">
        <v>0.8</v>
      </c>
      <c r="C146" s="173" t="s">
        <v>155</v>
      </c>
      <c r="D146" s="178">
        <v>0.38</v>
      </c>
      <c r="E146" s="173">
        <v>0.37</v>
      </c>
      <c r="F146" s="175">
        <v>0.38</v>
      </c>
      <c r="G146" s="167">
        <v>0.36</v>
      </c>
      <c r="H146" s="168">
        <v>0.37</v>
      </c>
      <c r="I146" s="166">
        <f t="shared" si="4"/>
        <v>0.372</v>
      </c>
      <c r="L146">
        <f>9*I146</f>
        <v>3.348</v>
      </c>
      <c r="M146">
        <f>K149/L146*100</f>
        <v>15.305988365359777</v>
      </c>
    </row>
    <row r="147" spans="2:9" ht="12.75">
      <c r="B147" s="166"/>
      <c r="C147" s="168" t="s">
        <v>67</v>
      </c>
      <c r="D147" s="167">
        <v>3654</v>
      </c>
      <c r="E147" s="168">
        <v>3592</v>
      </c>
      <c r="F147" s="174">
        <v>3585</v>
      </c>
      <c r="G147" s="167">
        <v>3606</v>
      </c>
      <c r="H147" s="168">
        <v>3668</v>
      </c>
      <c r="I147" s="166">
        <f t="shared" si="4"/>
        <v>3621</v>
      </c>
    </row>
    <row r="148" spans="2:9" ht="12.75">
      <c r="B148" s="175"/>
      <c r="C148" s="168" t="s">
        <v>156</v>
      </c>
      <c r="D148" s="167">
        <v>2600</v>
      </c>
      <c r="E148" s="167">
        <v>2600</v>
      </c>
      <c r="F148" s="167">
        <v>2600</v>
      </c>
      <c r="G148" s="167">
        <v>2600</v>
      </c>
      <c r="H148" s="168">
        <v>2600</v>
      </c>
      <c r="I148" s="166">
        <f t="shared" si="4"/>
        <v>2600</v>
      </c>
    </row>
    <row r="149" spans="2:11" ht="12.75">
      <c r="B149" s="175"/>
      <c r="C149" s="176" t="s">
        <v>157</v>
      </c>
      <c r="D149" s="168">
        <f>D148/360*C109</f>
        <v>63.050000000000004</v>
      </c>
      <c r="E149" s="168">
        <v>63.05</v>
      </c>
      <c r="F149" s="170">
        <v>63.05</v>
      </c>
      <c r="G149" s="171">
        <v>63.05</v>
      </c>
      <c r="H149" s="170">
        <v>63.05</v>
      </c>
      <c r="I149" s="166">
        <f t="shared" si="4"/>
        <v>63.05</v>
      </c>
      <c r="J149">
        <f>2.943*I149/100</f>
        <v>1.8555615</v>
      </c>
      <c r="K149">
        <f>J149/I147*1000</f>
        <v>0.5124444904722453</v>
      </c>
    </row>
    <row r="150" spans="2:13" ht="12.75">
      <c r="B150" s="177">
        <v>0.9</v>
      </c>
      <c r="C150" s="173" t="s">
        <v>155</v>
      </c>
      <c r="D150" s="178">
        <v>0.4</v>
      </c>
      <c r="E150" s="173">
        <v>0.37</v>
      </c>
      <c r="F150" s="175">
        <v>0.38</v>
      </c>
      <c r="G150" s="167">
        <v>0.37</v>
      </c>
      <c r="H150" s="168">
        <v>0.38</v>
      </c>
      <c r="I150" s="166">
        <f t="shared" si="4"/>
        <v>0.38</v>
      </c>
      <c r="L150">
        <f>9*I150</f>
        <v>3.42</v>
      </c>
      <c r="M150">
        <f>K153/L150*100</f>
        <v>15.340472803247657</v>
      </c>
    </row>
    <row r="151" spans="2:9" ht="12.75">
      <c r="B151" s="166"/>
      <c r="C151" s="168" t="s">
        <v>67</v>
      </c>
      <c r="D151" s="167">
        <v>3602</v>
      </c>
      <c r="E151" s="168">
        <v>3504</v>
      </c>
      <c r="F151" s="174">
        <v>3523</v>
      </c>
      <c r="G151" s="167">
        <v>3495</v>
      </c>
      <c r="H151" s="168">
        <v>3560</v>
      </c>
      <c r="I151" s="166">
        <f t="shared" si="4"/>
        <v>3536.8</v>
      </c>
    </row>
    <row r="152" spans="2:9" ht="12.75">
      <c r="B152" s="175"/>
      <c r="C152" s="168" t="s">
        <v>156</v>
      </c>
      <c r="D152" s="167">
        <v>2600</v>
      </c>
      <c r="E152" s="167">
        <v>2600</v>
      </c>
      <c r="F152" s="167">
        <v>2600</v>
      </c>
      <c r="G152" s="167">
        <v>2600</v>
      </c>
      <c r="H152" s="168">
        <v>2600</v>
      </c>
      <c r="I152" s="166">
        <f t="shared" si="4"/>
        <v>2600</v>
      </c>
    </row>
    <row r="153" spans="2:11" ht="12.75">
      <c r="B153" s="175"/>
      <c r="C153" s="176" t="s">
        <v>157</v>
      </c>
      <c r="D153" s="168">
        <f>D152/360*C109</f>
        <v>63.050000000000004</v>
      </c>
      <c r="E153" s="168">
        <v>63.05</v>
      </c>
      <c r="F153" s="170">
        <v>63.05</v>
      </c>
      <c r="G153" s="170">
        <v>63.05</v>
      </c>
      <c r="H153" s="170">
        <v>63.05</v>
      </c>
      <c r="I153" s="166">
        <f t="shared" si="4"/>
        <v>63.05</v>
      </c>
      <c r="J153">
        <f>2.943*I153/100</f>
        <v>1.8555615</v>
      </c>
      <c r="K153">
        <f>J153/I151*1000</f>
        <v>0.5246441698710699</v>
      </c>
    </row>
    <row r="154" spans="2:13" ht="12.75">
      <c r="B154" s="177">
        <v>1</v>
      </c>
      <c r="C154" s="173" t="s">
        <v>155</v>
      </c>
      <c r="D154" s="178">
        <v>0.39</v>
      </c>
      <c r="E154" s="173">
        <v>0.38</v>
      </c>
      <c r="F154" s="175">
        <v>0.37</v>
      </c>
      <c r="G154" s="167">
        <v>0.37</v>
      </c>
      <c r="H154" s="168">
        <v>0.37</v>
      </c>
      <c r="I154" s="166">
        <f t="shared" si="4"/>
        <v>0.37600000000000006</v>
      </c>
      <c r="L154">
        <f>9*I154</f>
        <v>3.3840000000000003</v>
      </c>
      <c r="M154">
        <f>K157/L154*100</f>
        <v>15.713370489332434</v>
      </c>
    </row>
    <row r="155" spans="2:9" ht="12.75">
      <c r="B155" s="166"/>
      <c r="C155" s="168" t="s">
        <v>67</v>
      </c>
      <c r="D155" s="167">
        <v>3511</v>
      </c>
      <c r="E155" s="168">
        <v>3507</v>
      </c>
      <c r="F155" s="174">
        <v>3479</v>
      </c>
      <c r="G155" s="167">
        <v>3442</v>
      </c>
      <c r="H155" s="168">
        <v>3509</v>
      </c>
      <c r="I155" s="166">
        <f t="shared" si="4"/>
        <v>3489.6</v>
      </c>
    </row>
    <row r="156" spans="2:9" ht="12.75">
      <c r="B156" s="175"/>
      <c r="C156" s="168" t="s">
        <v>156</v>
      </c>
      <c r="D156" s="167">
        <v>2600</v>
      </c>
      <c r="E156" s="167">
        <v>2600</v>
      </c>
      <c r="F156" s="167">
        <v>2600</v>
      </c>
      <c r="G156" s="167">
        <v>2600</v>
      </c>
      <c r="H156" s="168">
        <v>2600</v>
      </c>
      <c r="I156" s="166">
        <f t="shared" si="4"/>
        <v>2600</v>
      </c>
    </row>
    <row r="157" spans="2:11" ht="12.75">
      <c r="B157" s="175"/>
      <c r="C157" s="176" t="s">
        <v>157</v>
      </c>
      <c r="D157" s="168">
        <v>63.05</v>
      </c>
      <c r="E157" s="168">
        <v>63.05</v>
      </c>
      <c r="F157" s="168">
        <v>63.05</v>
      </c>
      <c r="G157" s="168">
        <v>63.05</v>
      </c>
      <c r="H157" s="168">
        <v>63.05</v>
      </c>
      <c r="I157" s="166">
        <f t="shared" si="4"/>
        <v>63.05</v>
      </c>
      <c r="J157">
        <f>2.943*I157/100</f>
        <v>1.8555615</v>
      </c>
      <c r="K157">
        <f>J157/I155*1000</f>
        <v>0.5317404573590097</v>
      </c>
    </row>
    <row r="158" spans="2:9" ht="12.75">
      <c r="B158" s="166"/>
      <c r="C158" s="166"/>
      <c r="D158" s="166"/>
      <c r="E158" s="166"/>
      <c r="F158" s="166"/>
      <c r="G158" s="166"/>
      <c r="H158" s="166"/>
      <c r="I158" s="166"/>
    </row>
    <row r="159" spans="2:9" s="18" customFormat="1" ht="12.75">
      <c r="B159" s="180"/>
      <c r="C159" s="180"/>
      <c r="D159" s="180"/>
      <c r="E159" s="180"/>
      <c r="F159" s="180"/>
      <c r="G159" s="180"/>
      <c r="H159" s="180"/>
      <c r="I159" s="180"/>
    </row>
    <row r="160" spans="2:9" ht="12.75">
      <c r="B160" s="166"/>
      <c r="C160" s="166"/>
      <c r="D160" s="166"/>
      <c r="E160" s="166"/>
      <c r="F160" s="166"/>
      <c r="G160" s="166"/>
      <c r="H160" s="166"/>
      <c r="I160" s="166"/>
    </row>
    <row r="161" spans="2:9" ht="12.75">
      <c r="B161" s="166"/>
      <c r="C161" s="166"/>
      <c r="D161" s="166"/>
      <c r="E161" s="166"/>
      <c r="F161" s="166"/>
      <c r="G161" s="166"/>
      <c r="H161" s="166"/>
      <c r="I161" s="166"/>
    </row>
    <row r="162" spans="2:9" ht="12.75">
      <c r="B162" s="166"/>
      <c r="C162" s="166"/>
      <c r="D162" s="166"/>
      <c r="E162" s="166"/>
      <c r="F162" s="166"/>
      <c r="G162" s="166"/>
      <c r="H162" s="166"/>
      <c r="I162" s="166"/>
    </row>
    <row r="163" spans="2:9" ht="12.75">
      <c r="B163" s="166"/>
      <c r="C163" s="166"/>
      <c r="D163" s="166"/>
      <c r="E163" s="166"/>
      <c r="F163" s="166"/>
      <c r="G163" s="166"/>
      <c r="H163" s="166"/>
      <c r="I163" s="166"/>
    </row>
    <row r="164" spans="2:9" ht="12.75">
      <c r="B164" s="166"/>
      <c r="C164" s="166"/>
      <c r="D164" s="166"/>
      <c r="E164" s="166"/>
      <c r="F164" s="166"/>
      <c r="G164" s="166"/>
      <c r="H164" s="166"/>
      <c r="I164" s="166"/>
    </row>
    <row r="165" spans="2:9" ht="12.75">
      <c r="B165" s="166"/>
      <c r="C165" s="166"/>
      <c r="D165" s="166"/>
      <c r="E165" s="166"/>
      <c r="F165" s="166"/>
      <c r="G165" s="166"/>
      <c r="H165" s="166"/>
      <c r="I165" s="166"/>
    </row>
    <row r="166" spans="2:9" ht="12.75">
      <c r="B166" s="166"/>
      <c r="C166" s="166"/>
      <c r="D166" s="166"/>
      <c r="E166" s="166"/>
      <c r="F166" s="166"/>
      <c r="G166" s="166"/>
      <c r="H166" s="166"/>
      <c r="I166" s="166"/>
    </row>
    <row r="167" spans="2:9" ht="12.75">
      <c r="B167" s="166"/>
      <c r="C167" s="166"/>
      <c r="D167" s="166"/>
      <c r="E167" s="166"/>
      <c r="F167" s="166"/>
      <c r="G167" s="166"/>
      <c r="H167" s="166"/>
      <c r="I167" s="166"/>
    </row>
    <row r="168" spans="2:9" ht="12.75">
      <c r="B168" s="166"/>
      <c r="C168" s="166"/>
      <c r="D168" s="166"/>
      <c r="E168" s="166"/>
      <c r="F168" s="166"/>
      <c r="G168" s="166"/>
      <c r="H168" s="166"/>
      <c r="I168" s="166"/>
    </row>
    <row r="169" spans="2:9" ht="12.75">
      <c r="B169" s="166"/>
      <c r="C169" s="166"/>
      <c r="D169" s="166"/>
      <c r="E169" s="166"/>
      <c r="F169" s="166"/>
      <c r="G169" s="166"/>
      <c r="H169" s="166"/>
      <c r="I169" s="166"/>
    </row>
    <row r="170" spans="2:9" ht="12.75">
      <c r="B170" s="166"/>
      <c r="C170" s="166"/>
      <c r="D170" s="166"/>
      <c r="E170" s="166"/>
      <c r="F170" s="166"/>
      <c r="G170" s="166"/>
      <c r="H170" s="166"/>
      <c r="I170" s="166"/>
    </row>
    <row r="171" spans="2:9" ht="12.75">
      <c r="B171" s="166"/>
      <c r="C171" s="166"/>
      <c r="D171" s="166"/>
      <c r="E171" s="166"/>
      <c r="F171" s="166"/>
      <c r="G171" s="166"/>
      <c r="H171" s="166"/>
      <c r="I171" s="166"/>
    </row>
    <row r="172" spans="2:9" ht="12.75">
      <c r="B172" s="166"/>
      <c r="C172" s="166"/>
      <c r="D172" s="166"/>
      <c r="E172" s="166"/>
      <c r="F172" s="166"/>
      <c r="G172" s="166"/>
      <c r="H172" s="166"/>
      <c r="I172" s="166"/>
    </row>
    <row r="173" spans="2:9" ht="12.75">
      <c r="B173" s="166"/>
      <c r="C173" s="166"/>
      <c r="D173" s="166"/>
      <c r="E173" s="166"/>
      <c r="F173" s="166"/>
      <c r="G173" s="166"/>
      <c r="H173" s="166"/>
      <c r="I173" s="166"/>
    </row>
    <row r="174" spans="2:9" ht="12.75">
      <c r="B174" s="166"/>
      <c r="C174" s="166"/>
      <c r="D174" s="166"/>
      <c r="E174" s="166"/>
      <c r="F174" s="166"/>
      <c r="G174" s="166"/>
      <c r="H174" s="166"/>
      <c r="I174" s="166"/>
    </row>
    <row r="175" spans="2:9" ht="12.75">
      <c r="B175" s="166"/>
      <c r="C175" s="166"/>
      <c r="D175" s="166"/>
      <c r="E175" s="166"/>
      <c r="F175" s="166"/>
      <c r="G175" s="166"/>
      <c r="H175" s="166"/>
      <c r="I175" s="166"/>
    </row>
    <row r="176" spans="2:9" ht="12.75">
      <c r="B176" s="166"/>
      <c r="C176" s="166"/>
      <c r="D176" s="166"/>
      <c r="E176" s="166"/>
      <c r="F176" s="166"/>
      <c r="G176" s="166"/>
      <c r="H176" s="166"/>
      <c r="I176" s="166"/>
    </row>
    <row r="177" spans="2:9" ht="12.75">
      <c r="B177" s="166"/>
      <c r="C177" s="166"/>
      <c r="D177" s="166"/>
      <c r="E177" s="166"/>
      <c r="F177" s="166"/>
      <c r="G177" s="166"/>
      <c r="H177" s="166"/>
      <c r="I177" s="166"/>
    </row>
    <row r="178" spans="2:9" ht="12.75">
      <c r="B178" s="166"/>
      <c r="C178" s="166"/>
      <c r="D178" s="166"/>
      <c r="E178" s="166"/>
      <c r="F178" s="166"/>
      <c r="G178" s="166"/>
      <c r="H178" s="166"/>
      <c r="I178" s="166"/>
    </row>
    <row r="179" spans="2:9" ht="12.75">
      <c r="B179" s="166"/>
      <c r="C179" s="166"/>
      <c r="D179" s="166"/>
      <c r="E179" s="166"/>
      <c r="F179" s="166"/>
      <c r="G179" s="166"/>
      <c r="H179" s="166"/>
      <c r="I179" s="166"/>
    </row>
    <row r="180" spans="2:9" ht="12.75">
      <c r="B180" s="166"/>
      <c r="C180" s="166"/>
      <c r="D180" s="166"/>
      <c r="E180" s="166"/>
      <c r="F180" s="166"/>
      <c r="G180" s="166"/>
      <c r="H180" s="166"/>
      <c r="I180" s="166"/>
    </row>
    <row r="181" spans="2:9" ht="12.75">
      <c r="B181" s="166"/>
      <c r="C181" s="166"/>
      <c r="D181" s="166"/>
      <c r="E181" s="166"/>
      <c r="F181" s="166"/>
      <c r="G181" s="166"/>
      <c r="H181" s="166"/>
      <c r="I181" s="166"/>
    </row>
    <row r="182" spans="2:9" ht="12.75">
      <c r="B182" s="166"/>
      <c r="C182" s="166"/>
      <c r="D182" s="166"/>
      <c r="E182" s="166"/>
      <c r="F182" s="166"/>
      <c r="G182" s="166"/>
      <c r="H182" s="166"/>
      <c r="I182" s="166"/>
    </row>
    <row r="183" spans="2:9" ht="12.75">
      <c r="B183" s="166"/>
      <c r="C183" s="166"/>
      <c r="D183" s="166"/>
      <c r="E183" s="166"/>
      <c r="F183" s="166"/>
      <c r="G183" s="166"/>
      <c r="H183" s="166"/>
      <c r="I183" s="166"/>
    </row>
    <row r="184" spans="2:9" ht="12.75">
      <c r="B184" s="166"/>
      <c r="C184" s="166"/>
      <c r="D184" s="166"/>
      <c r="E184" s="166"/>
      <c r="F184" s="166"/>
      <c r="G184" s="166"/>
      <c r="H184" s="166"/>
      <c r="I184" s="166"/>
    </row>
    <row r="185" spans="2:9" ht="12.75">
      <c r="B185" s="166"/>
      <c r="C185" s="166"/>
      <c r="D185" s="166"/>
      <c r="E185" s="166"/>
      <c r="F185" s="166"/>
      <c r="G185" s="166"/>
      <c r="H185" s="166"/>
      <c r="I185" s="166"/>
    </row>
    <row r="186" spans="2:9" ht="12.75">
      <c r="B186" s="166"/>
      <c r="C186" s="166"/>
      <c r="D186" s="166"/>
      <c r="E186" s="166"/>
      <c r="F186" s="166"/>
      <c r="G186" s="166"/>
      <c r="H186" s="166"/>
      <c r="I186" s="166"/>
    </row>
    <row r="187" spans="2:9" ht="12.75">
      <c r="B187" s="166"/>
      <c r="C187" s="166"/>
      <c r="D187" s="166"/>
      <c r="E187" s="166"/>
      <c r="F187" s="166"/>
      <c r="G187" s="166"/>
      <c r="H187" s="166"/>
      <c r="I187" s="166"/>
    </row>
    <row r="188" spans="2:9" ht="12.75">
      <c r="B188" s="166"/>
      <c r="C188" s="166"/>
      <c r="D188" s="166"/>
      <c r="E188" s="166"/>
      <c r="F188" s="166"/>
      <c r="G188" s="166"/>
      <c r="H188" s="166"/>
      <c r="I188" s="166"/>
    </row>
    <row r="189" spans="2:9" ht="12.75">
      <c r="B189" s="166"/>
      <c r="C189" s="166"/>
      <c r="D189" s="166"/>
      <c r="E189" s="166"/>
      <c r="F189" s="166"/>
      <c r="G189" s="166"/>
      <c r="H189" s="166"/>
      <c r="I189" s="166"/>
    </row>
    <row r="190" spans="2:9" ht="12.75">
      <c r="B190" s="166"/>
      <c r="C190" s="166"/>
      <c r="D190" s="166"/>
      <c r="E190" s="166"/>
      <c r="F190" s="166"/>
      <c r="G190" s="166"/>
      <c r="H190" s="166"/>
      <c r="I190" s="166"/>
    </row>
    <row r="191" spans="2:9" ht="12.75">
      <c r="B191" s="166"/>
      <c r="C191" s="166"/>
      <c r="D191" s="166"/>
      <c r="E191" s="166"/>
      <c r="F191" s="166"/>
      <c r="G191" s="166"/>
      <c r="H191" s="166"/>
      <c r="I191" s="166"/>
    </row>
    <row r="192" spans="2:9" ht="12.75">
      <c r="B192" s="166"/>
      <c r="C192" s="166"/>
      <c r="D192" s="166"/>
      <c r="E192" s="166"/>
      <c r="F192" s="166"/>
      <c r="G192" s="166"/>
      <c r="H192" s="166"/>
      <c r="I192" s="166"/>
    </row>
    <row r="193" spans="2:9" ht="12.75">
      <c r="B193" s="166"/>
      <c r="C193" s="166"/>
      <c r="D193" s="166"/>
      <c r="E193" s="166"/>
      <c r="F193" s="166"/>
      <c r="G193" s="166"/>
      <c r="H193" s="166"/>
      <c r="I193" s="166"/>
    </row>
    <row r="194" spans="2:9" ht="12.75">
      <c r="B194" s="166"/>
      <c r="C194" s="166"/>
      <c r="D194" s="166"/>
      <c r="E194" s="166"/>
      <c r="F194" s="166"/>
      <c r="G194" s="166"/>
      <c r="H194" s="166"/>
      <c r="I194" s="166"/>
    </row>
    <row r="195" spans="2:9" ht="12.75">
      <c r="B195" s="166"/>
      <c r="C195" s="166"/>
      <c r="D195" s="166"/>
      <c r="E195" s="166"/>
      <c r="F195" s="166"/>
      <c r="G195" s="166"/>
      <c r="H195" s="166"/>
      <c r="I195" s="166"/>
    </row>
    <row r="196" spans="2:9" ht="12.75">
      <c r="B196" s="166"/>
      <c r="C196" s="166"/>
      <c r="D196" s="166"/>
      <c r="E196" s="166"/>
      <c r="F196" s="166"/>
      <c r="G196" s="166"/>
      <c r="H196" s="166"/>
      <c r="I196" s="166"/>
    </row>
  </sheetData>
  <mergeCells count="13">
    <mergeCell ref="B88:B91"/>
    <mergeCell ref="B72:B75"/>
    <mergeCell ref="B76:B79"/>
    <mergeCell ref="B80:B83"/>
    <mergeCell ref="B84:B87"/>
    <mergeCell ref="B56:B59"/>
    <mergeCell ref="B60:B63"/>
    <mergeCell ref="B64:B67"/>
    <mergeCell ref="B68:B71"/>
    <mergeCell ref="B19:L20"/>
    <mergeCell ref="C49:D49"/>
    <mergeCell ref="B50:B51"/>
    <mergeCell ref="B52:B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I74" sqref="I8:I74"/>
    </sheetView>
  </sheetViews>
  <sheetFormatPr defaultColWidth="9.140625" defaultRowHeight="12.75"/>
  <sheetData>
    <row r="1" ht="12.75">
      <c r="A1" t="s">
        <v>162</v>
      </c>
    </row>
    <row r="2" spans="1:2" ht="12.75">
      <c r="A2" t="s">
        <v>9</v>
      </c>
      <c r="B2">
        <f>0.4*9.81</f>
        <v>3.9240000000000004</v>
      </c>
    </row>
    <row r="5" spans="1:9" ht="12.75">
      <c r="A5" s="166" t="s">
        <v>158</v>
      </c>
      <c r="B5" s="166" t="s">
        <v>159</v>
      </c>
      <c r="C5" s="166" t="s">
        <v>160</v>
      </c>
      <c r="D5" s="166" t="s">
        <v>23</v>
      </c>
      <c r="E5" s="166" t="s">
        <v>161</v>
      </c>
      <c r="F5" s="166" t="s">
        <v>0</v>
      </c>
      <c r="G5" t="s">
        <v>139</v>
      </c>
      <c r="H5" t="s">
        <v>163</v>
      </c>
      <c r="I5" t="s">
        <v>55</v>
      </c>
    </row>
    <row r="6" spans="1:6" ht="12.75">
      <c r="A6" s="166">
        <v>9</v>
      </c>
      <c r="B6" s="166">
        <v>0.4</v>
      </c>
      <c r="C6" s="166">
        <v>10</v>
      </c>
      <c r="D6" s="166">
        <v>0.041109879999999994</v>
      </c>
      <c r="E6" s="166">
        <v>2</v>
      </c>
      <c r="F6" s="166">
        <v>0.23</v>
      </c>
    </row>
    <row r="7" spans="1:6" ht="12.75">
      <c r="A7" s="166">
        <v>9</v>
      </c>
      <c r="B7" s="166">
        <v>0.4</v>
      </c>
      <c r="C7" s="166">
        <v>10</v>
      </c>
      <c r="D7" s="166">
        <v>0.04085921</v>
      </c>
      <c r="E7" s="166">
        <v>2</v>
      </c>
      <c r="F7" s="166">
        <v>0.25</v>
      </c>
    </row>
    <row r="8" spans="1:6" ht="12.75">
      <c r="A8" s="166">
        <v>9</v>
      </c>
      <c r="B8" s="166">
        <v>0.4</v>
      </c>
      <c r="C8" s="166">
        <v>10</v>
      </c>
      <c r="D8" s="166">
        <v>0.04186189</v>
      </c>
      <c r="E8" s="166">
        <v>2</v>
      </c>
      <c r="F8" s="166">
        <v>0.22</v>
      </c>
    </row>
    <row r="9" spans="1:6" ht="12.75">
      <c r="A9" s="166">
        <v>9</v>
      </c>
      <c r="B9" s="166">
        <v>0.4</v>
      </c>
      <c r="C9" s="166">
        <v>10</v>
      </c>
      <c r="D9" s="166">
        <v>0.03935519</v>
      </c>
      <c r="E9" s="166">
        <v>2</v>
      </c>
      <c r="F9" s="166">
        <v>0.23</v>
      </c>
    </row>
    <row r="10" spans="1:6" ht="12.75">
      <c r="A10" s="166">
        <v>9</v>
      </c>
      <c r="B10" s="166">
        <v>0.4</v>
      </c>
      <c r="C10" s="166">
        <v>10</v>
      </c>
      <c r="D10" s="166">
        <v>0.04211256</v>
      </c>
      <c r="E10" s="166">
        <v>2</v>
      </c>
      <c r="F10" s="166">
        <v>0.24</v>
      </c>
    </row>
    <row r="11" spans="1:9" ht="12.75">
      <c r="A11" s="166"/>
      <c r="B11" s="166"/>
      <c r="C11" s="166"/>
      <c r="D11" s="166">
        <f>AVERAGE(D6:D10)</f>
        <v>0.041059745999999994</v>
      </c>
      <c r="E11" s="166"/>
      <c r="F11" s="166">
        <f>AVERAGE(F6:F10)</f>
        <v>0.23399999999999999</v>
      </c>
      <c r="G11">
        <f>3.924*D11/2</f>
        <v>0.08055922165199998</v>
      </c>
      <c r="H11">
        <f>F11*9</f>
        <v>2.106</v>
      </c>
      <c r="I11">
        <f>G11/H11*100</f>
        <v>3.825224199999999</v>
      </c>
    </row>
    <row r="12" spans="1:6" ht="12.75">
      <c r="A12" s="166"/>
      <c r="B12" s="166"/>
      <c r="C12" s="166"/>
      <c r="D12" s="166"/>
      <c r="E12" s="166"/>
      <c r="F12" s="166"/>
    </row>
    <row r="13" spans="1:6" ht="12.75">
      <c r="A13" s="166">
        <v>9</v>
      </c>
      <c r="B13" s="166">
        <v>0.4</v>
      </c>
      <c r="C13" s="166">
        <v>20</v>
      </c>
      <c r="D13" s="166">
        <v>0.08372378</v>
      </c>
      <c r="E13" s="166">
        <v>2</v>
      </c>
      <c r="F13" s="166">
        <v>0.26</v>
      </c>
    </row>
    <row r="14" spans="1:6" ht="12.75">
      <c r="A14" s="166">
        <v>9</v>
      </c>
      <c r="B14" s="166">
        <v>0.4</v>
      </c>
      <c r="C14" s="166">
        <v>20</v>
      </c>
      <c r="D14" s="166">
        <v>0.08397444999999999</v>
      </c>
      <c r="E14" s="166">
        <v>2</v>
      </c>
      <c r="F14" s="166">
        <v>0.27</v>
      </c>
    </row>
    <row r="15" spans="1:6" ht="12.75">
      <c r="A15" s="166">
        <v>9</v>
      </c>
      <c r="B15" s="166">
        <v>0.4</v>
      </c>
      <c r="C15" s="166">
        <v>20</v>
      </c>
      <c r="D15" s="166">
        <v>0.08447579</v>
      </c>
      <c r="E15" s="166">
        <v>2</v>
      </c>
      <c r="F15" s="166">
        <v>0.25</v>
      </c>
    </row>
    <row r="16" spans="1:6" ht="12.75">
      <c r="A16" s="166">
        <v>9</v>
      </c>
      <c r="B16" s="166">
        <v>0.4</v>
      </c>
      <c r="C16" s="166">
        <v>20</v>
      </c>
      <c r="D16" s="166">
        <v>0.08372378</v>
      </c>
      <c r="E16" s="166">
        <v>2</v>
      </c>
      <c r="F16" s="166">
        <v>0.26</v>
      </c>
    </row>
    <row r="17" spans="1:6" ht="12.75">
      <c r="A17" s="166">
        <v>9</v>
      </c>
      <c r="B17" s="166">
        <v>0.4</v>
      </c>
      <c r="C17" s="166">
        <v>20</v>
      </c>
      <c r="D17" s="166">
        <v>0.08723315999999999</v>
      </c>
      <c r="E17" s="166">
        <v>2</v>
      </c>
      <c r="F17" s="166">
        <v>0.27</v>
      </c>
    </row>
    <row r="18" spans="1:9" ht="12.75">
      <c r="A18" s="166"/>
      <c r="B18" s="166"/>
      <c r="C18" s="166"/>
      <c r="D18" s="166">
        <f>AVERAGE(D13:D17)</f>
        <v>0.084626192</v>
      </c>
      <c r="E18" s="166"/>
      <c r="F18" s="166">
        <f>AVERAGE(F13:F17)</f>
        <v>0.262</v>
      </c>
      <c r="G18">
        <f>3.924*D18/2</f>
        <v>0.166036588704</v>
      </c>
      <c r="H18">
        <f>F18*9</f>
        <v>2.358</v>
      </c>
      <c r="I18">
        <f>G18/H18*100</f>
        <v>7.041415975572519</v>
      </c>
    </row>
    <row r="19" spans="1:6" ht="12.75">
      <c r="A19" s="166"/>
      <c r="B19" s="166"/>
      <c r="C19" s="166"/>
      <c r="D19" s="166"/>
      <c r="E19" s="166"/>
      <c r="F19" s="166"/>
    </row>
    <row r="20" spans="1:6" ht="12.75">
      <c r="A20" s="166">
        <v>9</v>
      </c>
      <c r="B20" s="166">
        <v>0.4</v>
      </c>
      <c r="C20" s="166">
        <v>30</v>
      </c>
      <c r="D20" s="166">
        <v>0.12558566999999998</v>
      </c>
      <c r="E20" s="166">
        <v>2</v>
      </c>
      <c r="F20" s="166">
        <v>0.29</v>
      </c>
    </row>
    <row r="21" spans="1:6" ht="12.75">
      <c r="A21" s="166">
        <v>9</v>
      </c>
      <c r="B21" s="166">
        <v>0.4</v>
      </c>
      <c r="C21" s="166">
        <v>30</v>
      </c>
      <c r="D21" s="166">
        <v>0.13235376</v>
      </c>
      <c r="E21" s="166">
        <v>2</v>
      </c>
      <c r="F21" s="166">
        <v>0.26</v>
      </c>
    </row>
    <row r="22" spans="1:6" ht="12.75">
      <c r="A22" s="166">
        <v>9</v>
      </c>
      <c r="B22" s="166">
        <v>0.4</v>
      </c>
      <c r="C22" s="166">
        <v>30</v>
      </c>
      <c r="D22" s="166">
        <v>0.12734035999999999</v>
      </c>
      <c r="E22" s="166">
        <v>2</v>
      </c>
      <c r="F22" s="166">
        <v>0.28</v>
      </c>
    </row>
    <row r="23" spans="1:6" ht="12.75">
      <c r="A23" s="166">
        <v>9</v>
      </c>
      <c r="B23" s="166">
        <v>0.4</v>
      </c>
      <c r="C23" s="166">
        <v>30</v>
      </c>
      <c r="D23" s="166">
        <v>0.12608701</v>
      </c>
      <c r="E23" s="166">
        <v>2</v>
      </c>
      <c r="F23" s="166">
        <v>0.29</v>
      </c>
    </row>
    <row r="24" spans="1:6" ht="12.75">
      <c r="A24" s="166">
        <v>9</v>
      </c>
      <c r="B24" s="166">
        <v>0.4</v>
      </c>
      <c r="C24" s="166">
        <v>30</v>
      </c>
      <c r="D24" s="166">
        <v>0.12608701</v>
      </c>
      <c r="E24" s="166">
        <v>2</v>
      </c>
      <c r="F24" s="166">
        <v>0.25</v>
      </c>
    </row>
    <row r="25" spans="1:9" ht="12.75">
      <c r="A25" s="166"/>
      <c r="B25" s="166"/>
      <c r="C25" s="166"/>
      <c r="D25" s="166">
        <f>AVERAGE(D20:D24)</f>
        <v>0.127490762</v>
      </c>
      <c r="E25" s="166"/>
      <c r="F25" s="166">
        <f>AVERAGE(F20:F24)</f>
        <v>0.274</v>
      </c>
      <c r="G25">
        <f>3.924*D25/2</f>
        <v>0.250136875044</v>
      </c>
      <c r="H25">
        <f>F25*9</f>
        <v>2.466</v>
      </c>
      <c r="I25">
        <f>G25/H25*100</f>
        <v>10.143425589781021</v>
      </c>
    </row>
    <row r="26" spans="1:6" ht="12.75">
      <c r="A26" s="166"/>
      <c r="B26" s="166"/>
      <c r="C26" s="166"/>
      <c r="D26" s="166"/>
      <c r="E26" s="166"/>
      <c r="F26" s="166"/>
    </row>
    <row r="27" spans="1:6" ht="12.75">
      <c r="A27" s="166">
        <v>9</v>
      </c>
      <c r="B27" s="166">
        <v>0.4</v>
      </c>
      <c r="C27" s="166">
        <v>40</v>
      </c>
      <c r="D27" s="166">
        <v>0.16970359</v>
      </c>
      <c r="E27" s="166">
        <v>2</v>
      </c>
      <c r="F27" s="166">
        <v>0.34</v>
      </c>
    </row>
    <row r="28" spans="1:6" ht="12.75">
      <c r="A28" s="166">
        <v>9</v>
      </c>
      <c r="B28" s="166">
        <v>0.4</v>
      </c>
      <c r="C28" s="166">
        <v>40</v>
      </c>
      <c r="D28" s="166">
        <v>0.17045559999999998</v>
      </c>
      <c r="E28" s="166">
        <v>2</v>
      </c>
      <c r="F28" s="166">
        <v>0.33</v>
      </c>
    </row>
    <row r="29" spans="1:6" ht="12.75">
      <c r="A29" s="166">
        <v>9</v>
      </c>
      <c r="B29" s="166">
        <v>0.4</v>
      </c>
      <c r="C29" s="166">
        <v>40</v>
      </c>
      <c r="D29" s="166">
        <v>0.15817277</v>
      </c>
      <c r="E29" s="166">
        <v>2</v>
      </c>
      <c r="F29" s="166">
        <v>0.32</v>
      </c>
    </row>
    <row r="30" spans="1:6" ht="12.75">
      <c r="A30" s="166">
        <v>9</v>
      </c>
      <c r="B30" s="166">
        <v>0.4</v>
      </c>
      <c r="C30" s="166">
        <v>40</v>
      </c>
      <c r="D30" s="166">
        <v>0.16945291999999998</v>
      </c>
      <c r="E30" s="166">
        <v>2</v>
      </c>
      <c r="F30" s="166">
        <v>0.33</v>
      </c>
    </row>
    <row r="31" spans="1:6" ht="12.75">
      <c r="A31" s="166">
        <v>9</v>
      </c>
      <c r="B31" s="166">
        <v>0.4</v>
      </c>
      <c r="C31" s="166">
        <v>40</v>
      </c>
      <c r="D31" s="166">
        <v>0.16895158</v>
      </c>
      <c r="E31" s="166">
        <v>2</v>
      </c>
      <c r="F31" s="166">
        <v>0.31</v>
      </c>
    </row>
    <row r="32" spans="1:9" ht="12.75">
      <c r="A32" s="166"/>
      <c r="B32" s="166"/>
      <c r="C32" s="166"/>
      <c r="D32" s="166">
        <f>AVERAGE(D27:D31)</f>
        <v>0.16734729199999998</v>
      </c>
      <c r="E32" s="166"/>
      <c r="F32" s="166">
        <f>AVERAGE(F27:F31)</f>
        <v>0.326</v>
      </c>
      <c r="G32">
        <f>3.924*D32/2</f>
        <v>0.32833538690399994</v>
      </c>
      <c r="H32">
        <f>F32*9</f>
        <v>2.934</v>
      </c>
      <c r="I32">
        <f>G32/H32*100</f>
        <v>11.19070848343558</v>
      </c>
    </row>
    <row r="33" spans="1:6" ht="12.75">
      <c r="A33" s="166"/>
      <c r="B33" s="166"/>
      <c r="C33" s="166"/>
      <c r="D33" s="166"/>
      <c r="E33" s="166"/>
      <c r="F33" s="166"/>
    </row>
    <row r="34" spans="1:6" ht="12.75">
      <c r="A34" s="166">
        <v>9</v>
      </c>
      <c r="B34" s="166">
        <v>0.4</v>
      </c>
      <c r="C34" s="166">
        <v>50</v>
      </c>
      <c r="D34" s="166">
        <v>0.22334696999999998</v>
      </c>
      <c r="E34" s="166">
        <v>2</v>
      </c>
      <c r="F34" s="166">
        <v>0.34</v>
      </c>
    </row>
    <row r="35" spans="1:6" ht="12.75">
      <c r="A35" s="166">
        <v>9</v>
      </c>
      <c r="B35" s="166">
        <v>0.4</v>
      </c>
      <c r="C35" s="166">
        <v>50</v>
      </c>
      <c r="D35" s="166">
        <v>0.2130695</v>
      </c>
      <c r="E35" s="166">
        <v>2</v>
      </c>
      <c r="F35" s="166">
        <v>0.36</v>
      </c>
    </row>
    <row r="36" spans="1:6" ht="12.75">
      <c r="A36" s="166">
        <v>9</v>
      </c>
      <c r="B36" s="166">
        <v>0.4</v>
      </c>
      <c r="C36" s="166">
        <v>50</v>
      </c>
      <c r="D36" s="166">
        <v>0.2130695</v>
      </c>
      <c r="E36" s="166">
        <v>2</v>
      </c>
      <c r="F36" s="166">
        <v>0.35</v>
      </c>
    </row>
    <row r="37" spans="1:6" ht="12.75">
      <c r="A37" s="166">
        <v>9</v>
      </c>
      <c r="B37" s="166">
        <v>0.4</v>
      </c>
      <c r="C37" s="166">
        <v>50</v>
      </c>
      <c r="D37" s="166">
        <v>0.21256815999999998</v>
      </c>
      <c r="E37" s="166">
        <v>2</v>
      </c>
      <c r="F37" s="166">
        <v>0.36</v>
      </c>
    </row>
    <row r="38" spans="1:6" ht="12.75">
      <c r="A38" s="166">
        <v>9</v>
      </c>
      <c r="B38" s="166">
        <v>0.4</v>
      </c>
      <c r="C38" s="166">
        <v>50</v>
      </c>
      <c r="D38" s="166">
        <v>0.21281883</v>
      </c>
      <c r="E38" s="166">
        <v>2</v>
      </c>
      <c r="F38" s="166">
        <v>0.35</v>
      </c>
    </row>
    <row r="39" spans="1:9" ht="12.75">
      <c r="A39" s="166"/>
      <c r="B39" s="166"/>
      <c r="C39" s="166"/>
      <c r="D39" s="166">
        <f>AVERAGE(D34:D38)</f>
        <v>0.214974592</v>
      </c>
      <c r="E39" s="166"/>
      <c r="F39" s="166">
        <f>AVERAGE(F34:F38)</f>
        <v>0.352</v>
      </c>
      <c r="G39">
        <f>3.924*D39/2</f>
        <v>0.421780149504</v>
      </c>
      <c r="H39">
        <f>F39*9</f>
        <v>3.1679999999999997</v>
      </c>
      <c r="I39">
        <f>G39/H39*100</f>
        <v>13.313767345454547</v>
      </c>
    </row>
    <row r="40" spans="1:6" ht="12.75">
      <c r="A40" s="166"/>
      <c r="B40" s="166"/>
      <c r="C40" s="166"/>
      <c r="D40" s="166"/>
      <c r="E40" s="166"/>
      <c r="F40" s="166"/>
    </row>
    <row r="41" spans="1:6" ht="12.75">
      <c r="A41" s="166">
        <v>9</v>
      </c>
      <c r="B41" s="166">
        <v>0.4</v>
      </c>
      <c r="C41" s="166">
        <v>60</v>
      </c>
      <c r="D41" s="166">
        <v>0.26345417</v>
      </c>
      <c r="E41" s="166">
        <v>2</v>
      </c>
      <c r="F41" s="166">
        <v>0.4</v>
      </c>
    </row>
    <row r="42" spans="1:6" ht="12.75">
      <c r="A42" s="166">
        <v>9</v>
      </c>
      <c r="B42" s="166">
        <v>0.4</v>
      </c>
      <c r="C42" s="166">
        <v>60</v>
      </c>
      <c r="D42" s="166">
        <v>0.2531767</v>
      </c>
      <c r="E42" s="166">
        <v>2</v>
      </c>
      <c r="F42" s="166">
        <v>0.4</v>
      </c>
    </row>
    <row r="43" spans="1:6" ht="12.75">
      <c r="A43" s="166">
        <v>9</v>
      </c>
      <c r="B43" s="166">
        <v>0.4</v>
      </c>
      <c r="C43" s="166">
        <v>60</v>
      </c>
      <c r="D43" s="166">
        <v>0.25543273</v>
      </c>
      <c r="E43" s="166">
        <v>2</v>
      </c>
      <c r="F43" s="166">
        <v>0.39</v>
      </c>
    </row>
    <row r="44" spans="1:6" ht="12.75">
      <c r="A44" s="166">
        <v>9</v>
      </c>
      <c r="B44" s="166">
        <v>0.4</v>
      </c>
      <c r="C44" s="166">
        <v>60</v>
      </c>
      <c r="D44" s="166">
        <v>0.26270215999999996</v>
      </c>
      <c r="E44" s="166">
        <v>2</v>
      </c>
      <c r="F44" s="166">
        <v>0.38</v>
      </c>
    </row>
    <row r="45" spans="1:6" ht="12.75">
      <c r="A45" s="166">
        <v>9</v>
      </c>
      <c r="B45" s="166">
        <v>0.4</v>
      </c>
      <c r="C45" s="166">
        <v>60</v>
      </c>
      <c r="D45" s="166">
        <v>0.23989118999999998</v>
      </c>
      <c r="E45" s="166">
        <v>2</v>
      </c>
      <c r="F45" s="166">
        <v>0.4</v>
      </c>
    </row>
    <row r="46" spans="1:9" ht="12.75">
      <c r="A46" s="166"/>
      <c r="B46" s="166"/>
      <c r="C46" s="166"/>
      <c r="D46" s="166">
        <f>AVERAGE(D41:D45)</f>
        <v>0.25493139</v>
      </c>
      <c r="E46" s="166"/>
      <c r="F46" s="166">
        <f>AVERAGE(F41:F45)</f>
        <v>0.39399999999999996</v>
      </c>
      <c r="G46">
        <f>3.924*D46/2</f>
        <v>0.50017538718</v>
      </c>
      <c r="H46">
        <f>F46*9</f>
        <v>3.546</v>
      </c>
      <c r="I46">
        <f>G46/H46*100</f>
        <v>14.105340868020305</v>
      </c>
    </row>
    <row r="47" spans="1:6" ht="12.75">
      <c r="A47" s="166"/>
      <c r="B47" s="166"/>
      <c r="C47" s="166"/>
      <c r="D47" s="166"/>
      <c r="E47" s="166"/>
      <c r="F47" s="166"/>
    </row>
    <row r="48" spans="1:6" ht="12.75">
      <c r="A48" s="166">
        <v>9</v>
      </c>
      <c r="B48" s="166">
        <v>0.4</v>
      </c>
      <c r="C48" s="166">
        <v>70</v>
      </c>
      <c r="D48" s="166">
        <v>0.29779595999999997</v>
      </c>
      <c r="E48" s="166">
        <v>2</v>
      </c>
      <c r="F48" s="166">
        <v>0.39</v>
      </c>
    </row>
    <row r="49" spans="1:6" ht="12.75">
      <c r="A49" s="166">
        <v>9</v>
      </c>
      <c r="B49" s="166">
        <v>0.4</v>
      </c>
      <c r="C49" s="166">
        <v>70</v>
      </c>
      <c r="D49" s="166">
        <v>0.29528926</v>
      </c>
      <c r="E49" s="166">
        <v>2</v>
      </c>
      <c r="F49" s="166">
        <v>0.41</v>
      </c>
    </row>
    <row r="50" spans="1:6" ht="12.75">
      <c r="A50" s="166">
        <v>9</v>
      </c>
      <c r="B50" s="166">
        <v>0.4</v>
      </c>
      <c r="C50" s="166">
        <v>70</v>
      </c>
      <c r="D50" s="166">
        <v>0.30531606</v>
      </c>
      <c r="E50" s="166">
        <v>2</v>
      </c>
      <c r="F50" s="166">
        <v>0.41</v>
      </c>
    </row>
    <row r="51" spans="1:6" ht="12.75">
      <c r="A51" s="166">
        <v>9</v>
      </c>
      <c r="B51" s="166">
        <v>0.4</v>
      </c>
      <c r="C51" s="166">
        <v>70</v>
      </c>
      <c r="D51" s="166">
        <v>0.29528926</v>
      </c>
      <c r="E51" s="166">
        <v>2</v>
      </c>
      <c r="F51" s="166">
        <v>0.41</v>
      </c>
    </row>
    <row r="52" spans="1:6" ht="12.75">
      <c r="A52" s="166">
        <v>9</v>
      </c>
      <c r="B52" s="166">
        <v>0.4</v>
      </c>
      <c r="C52" s="166">
        <v>70</v>
      </c>
      <c r="D52" s="166">
        <v>0.27874504</v>
      </c>
      <c r="E52" s="166">
        <v>2</v>
      </c>
      <c r="F52" s="166">
        <v>0.42</v>
      </c>
    </row>
    <row r="53" spans="1:9" ht="12.75">
      <c r="A53" s="166"/>
      <c r="B53" s="166"/>
      <c r="C53" s="166"/>
      <c r="D53" s="166">
        <f>AVERAGE(D48:D52)</f>
        <v>0.294487116</v>
      </c>
      <c r="E53" s="166"/>
      <c r="F53" s="166">
        <f>AVERAGE(F48:F52)</f>
        <v>0.40800000000000003</v>
      </c>
      <c r="G53">
        <f>3.924*D53/2</f>
        <v>0.577783721592</v>
      </c>
      <c r="H53">
        <f>F53*9</f>
        <v>3.672</v>
      </c>
      <c r="I53">
        <f>G53/H53*100</f>
        <v>15.734850805882353</v>
      </c>
    </row>
    <row r="54" spans="1:6" ht="12.75">
      <c r="A54" s="166"/>
      <c r="B54" s="166"/>
      <c r="C54" s="166"/>
      <c r="D54" s="166"/>
      <c r="E54" s="166"/>
      <c r="F54" s="166"/>
    </row>
    <row r="55" spans="1:6" ht="12.75">
      <c r="A55" s="166">
        <v>9</v>
      </c>
      <c r="B55" s="166">
        <v>0.4</v>
      </c>
      <c r="C55" s="166">
        <v>80</v>
      </c>
      <c r="D55" s="166">
        <v>0.32612167</v>
      </c>
      <c r="E55" s="166">
        <v>2</v>
      </c>
      <c r="F55" s="166">
        <v>0.42</v>
      </c>
    </row>
    <row r="56" spans="1:6" ht="12.75">
      <c r="A56" s="166">
        <v>9</v>
      </c>
      <c r="B56" s="166">
        <v>0.4</v>
      </c>
      <c r="C56" s="166">
        <v>80</v>
      </c>
      <c r="D56" s="166">
        <v>0.32587099999999997</v>
      </c>
      <c r="E56" s="166">
        <v>2</v>
      </c>
      <c r="F56" s="166">
        <v>0.43</v>
      </c>
    </row>
    <row r="57" spans="1:6" ht="12.75">
      <c r="A57" s="166">
        <v>9</v>
      </c>
      <c r="B57" s="166">
        <v>0.4</v>
      </c>
      <c r="C57" s="166">
        <v>80</v>
      </c>
      <c r="D57" s="166">
        <v>0.3384045</v>
      </c>
      <c r="E57" s="166">
        <v>2</v>
      </c>
      <c r="F57" s="166">
        <v>0.39</v>
      </c>
    </row>
    <row r="58" spans="1:6" ht="12.75">
      <c r="A58" s="166">
        <v>9</v>
      </c>
      <c r="B58" s="166">
        <v>0.4</v>
      </c>
      <c r="C58" s="166">
        <v>80</v>
      </c>
      <c r="D58" s="166">
        <v>0.33965785</v>
      </c>
      <c r="E58" s="166">
        <v>2</v>
      </c>
      <c r="F58" s="166">
        <v>0.42</v>
      </c>
    </row>
    <row r="59" spans="1:6" ht="12.75">
      <c r="A59" s="166">
        <v>9</v>
      </c>
      <c r="B59" s="166">
        <v>0.4</v>
      </c>
      <c r="C59" s="166">
        <v>80</v>
      </c>
      <c r="D59" s="166">
        <v>0.31534286</v>
      </c>
      <c r="E59" s="166">
        <v>2</v>
      </c>
      <c r="F59" s="166">
        <v>0.45</v>
      </c>
    </row>
    <row r="60" spans="1:9" ht="12.75">
      <c r="A60" s="166"/>
      <c r="B60" s="166"/>
      <c r="C60" s="166"/>
      <c r="D60" s="166">
        <f>AVERAGE(D55:D59)</f>
        <v>0.329079576</v>
      </c>
      <c r="E60" s="166"/>
      <c r="F60" s="166">
        <f>AVERAGE(F55:F59)</f>
        <v>0.422</v>
      </c>
      <c r="G60">
        <f>3.924*D60/2</f>
        <v>0.645654128112</v>
      </c>
      <c r="H60">
        <f>F60*9</f>
        <v>3.798</v>
      </c>
      <c r="I60">
        <f>G60/H60*100</f>
        <v>16.999845395260664</v>
      </c>
    </row>
    <row r="61" spans="1:6" ht="12.75">
      <c r="A61" s="166"/>
      <c r="B61" s="166"/>
      <c r="C61" s="166"/>
      <c r="D61" s="166"/>
      <c r="E61" s="166"/>
      <c r="F61" s="166"/>
    </row>
    <row r="62" spans="1:6" ht="12.75">
      <c r="A62" s="166">
        <v>9</v>
      </c>
      <c r="B62" s="166">
        <v>0.4</v>
      </c>
      <c r="C62" s="166">
        <v>90</v>
      </c>
      <c r="D62" s="166">
        <v>0.33639914</v>
      </c>
      <c r="E62" s="166">
        <v>2</v>
      </c>
      <c r="F62" s="166">
        <v>0.4</v>
      </c>
    </row>
    <row r="63" spans="1:6" ht="12.75">
      <c r="A63" s="166">
        <v>9</v>
      </c>
      <c r="B63" s="166">
        <v>0.4</v>
      </c>
      <c r="C63" s="166">
        <v>90</v>
      </c>
      <c r="D63" s="166">
        <v>0.33589779999999997</v>
      </c>
      <c r="E63" s="166">
        <v>2</v>
      </c>
      <c r="F63" s="166">
        <v>0.44</v>
      </c>
    </row>
    <row r="64" spans="1:6" ht="12.75">
      <c r="A64" s="166">
        <v>9</v>
      </c>
      <c r="B64" s="166">
        <v>0.4</v>
      </c>
      <c r="C64" s="166">
        <v>90</v>
      </c>
      <c r="D64" s="166">
        <v>0.33890583999999996</v>
      </c>
      <c r="E64" s="166">
        <v>2</v>
      </c>
      <c r="F64" s="166">
        <v>0.42</v>
      </c>
    </row>
    <row r="65" spans="1:6" ht="12.75">
      <c r="A65" s="166">
        <v>9</v>
      </c>
      <c r="B65" s="166">
        <v>0.4</v>
      </c>
      <c r="C65" s="166">
        <v>90</v>
      </c>
      <c r="D65" s="166">
        <v>0.33138574</v>
      </c>
      <c r="E65" s="166">
        <v>2</v>
      </c>
      <c r="F65" s="166">
        <v>0.41</v>
      </c>
    </row>
    <row r="66" spans="1:6" ht="12.75">
      <c r="A66" s="166">
        <v>9</v>
      </c>
      <c r="B66" s="166">
        <v>0.4</v>
      </c>
      <c r="C66" s="166">
        <v>90</v>
      </c>
      <c r="D66" s="166">
        <v>0.33690048</v>
      </c>
      <c r="E66" s="166">
        <v>2</v>
      </c>
      <c r="F66" s="166">
        <v>0.42</v>
      </c>
    </row>
    <row r="67" spans="1:9" ht="12.75">
      <c r="A67" s="166"/>
      <c r="B67" s="166"/>
      <c r="C67" s="166"/>
      <c r="D67" s="166">
        <f>AVERAGE(D62:D66)</f>
        <v>0.33589779999999997</v>
      </c>
      <c r="E67" s="166"/>
      <c r="F67" s="166">
        <f>AVERAGE(F62:F66)</f>
        <v>0.418</v>
      </c>
      <c r="G67">
        <f>3.924*D67/2</f>
        <v>0.6590314836</v>
      </c>
      <c r="H67">
        <f>F67*9</f>
        <v>3.762</v>
      </c>
      <c r="I67">
        <f>G67/H67*100</f>
        <v>17.518114928229664</v>
      </c>
    </row>
    <row r="68" spans="1:6" ht="12.75">
      <c r="A68" s="166"/>
      <c r="B68" s="166"/>
      <c r="C68" s="166"/>
      <c r="D68" s="166"/>
      <c r="E68" s="166"/>
      <c r="F68" s="166"/>
    </row>
    <row r="69" spans="1:6" ht="12.75">
      <c r="A69" s="166">
        <v>9</v>
      </c>
      <c r="B69" s="166">
        <v>0.4</v>
      </c>
      <c r="C69" s="166">
        <v>100</v>
      </c>
      <c r="D69" s="166">
        <v>0.33965785</v>
      </c>
      <c r="E69" s="166">
        <v>2</v>
      </c>
      <c r="F69" s="166">
        <v>0.44</v>
      </c>
    </row>
    <row r="70" spans="1:6" ht="12.75">
      <c r="A70" s="166">
        <v>9</v>
      </c>
      <c r="B70" s="166">
        <v>0.4</v>
      </c>
      <c r="C70" s="166">
        <v>100</v>
      </c>
      <c r="D70" s="166">
        <v>0.34066052999999996</v>
      </c>
      <c r="E70" s="166">
        <v>2</v>
      </c>
      <c r="F70" s="166">
        <v>0.4</v>
      </c>
    </row>
    <row r="71" spans="1:6" ht="12.75">
      <c r="A71" s="166">
        <v>9</v>
      </c>
      <c r="B71" s="166">
        <v>0.4</v>
      </c>
      <c r="C71" s="166">
        <v>100</v>
      </c>
      <c r="D71" s="166">
        <v>0.34617527</v>
      </c>
      <c r="E71" s="166">
        <v>2</v>
      </c>
      <c r="F71" s="166">
        <v>0.41</v>
      </c>
    </row>
    <row r="72" spans="1:6" ht="12.75">
      <c r="A72" s="166">
        <v>9</v>
      </c>
      <c r="B72" s="166">
        <v>0.4</v>
      </c>
      <c r="C72" s="166">
        <v>100</v>
      </c>
      <c r="D72" s="166">
        <v>0.33138574</v>
      </c>
      <c r="E72" s="166">
        <v>2</v>
      </c>
      <c r="F72" s="166">
        <v>0.42</v>
      </c>
    </row>
    <row r="73" spans="1:6" ht="12.75">
      <c r="A73" s="166">
        <v>9</v>
      </c>
      <c r="B73" s="166">
        <v>0.4</v>
      </c>
      <c r="C73" s="166">
        <v>100</v>
      </c>
      <c r="D73" s="166">
        <v>0.34517259</v>
      </c>
      <c r="E73" s="166">
        <v>2</v>
      </c>
      <c r="F73" s="166">
        <v>0.42</v>
      </c>
    </row>
    <row r="74" spans="1:9" ht="12.75">
      <c r="A74" s="166"/>
      <c r="B74" s="166"/>
      <c r="C74" s="166"/>
      <c r="D74" s="166">
        <f>AVERAGE(D69:D73)</f>
        <v>0.340610396</v>
      </c>
      <c r="E74" s="166"/>
      <c r="F74" s="166">
        <f>AVERAGE(F69:F73)</f>
        <v>0.418</v>
      </c>
      <c r="G74">
        <f>3.924*D74/2</f>
        <v>0.668277596952</v>
      </c>
      <c r="H74">
        <f>F74*9</f>
        <v>3.762</v>
      </c>
      <c r="I74">
        <f>G74/H74*100</f>
        <v>17.763891466028706</v>
      </c>
    </row>
    <row r="75" spans="1:6" ht="12.75">
      <c r="A75" s="166"/>
      <c r="B75" s="166"/>
      <c r="C75" s="166"/>
      <c r="D75" s="166"/>
      <c r="E75" s="166"/>
      <c r="F75" s="166"/>
    </row>
    <row r="76" spans="1:6" ht="12.75">
      <c r="A76" s="166"/>
      <c r="B76" s="166"/>
      <c r="C76" s="166"/>
      <c r="D76" s="166"/>
      <c r="E76" s="166"/>
      <c r="F76" s="166"/>
    </row>
    <row r="77" spans="1:6" ht="12.75">
      <c r="A77" s="166"/>
      <c r="B77" s="166"/>
      <c r="C77" s="166"/>
      <c r="D77" s="166"/>
      <c r="E77" s="166"/>
      <c r="F77" s="166"/>
    </row>
    <row r="78" spans="1:6" ht="12.75">
      <c r="A78" s="166"/>
      <c r="B78" s="166"/>
      <c r="C78" s="166"/>
      <c r="D78" s="166"/>
      <c r="E78" s="166"/>
      <c r="F78" s="166"/>
    </row>
    <row r="79" spans="1:6" ht="12.75">
      <c r="A79" s="166"/>
      <c r="B79" s="166"/>
      <c r="C79" s="166"/>
      <c r="D79" s="166"/>
      <c r="E79" s="166"/>
      <c r="F79" s="166"/>
    </row>
    <row r="80" spans="1:6" ht="12.75">
      <c r="A80" s="166"/>
      <c r="B80" s="166"/>
      <c r="C80" s="166"/>
      <c r="D80" s="166"/>
      <c r="E80" s="166"/>
      <c r="F80" s="166"/>
    </row>
    <row r="81" spans="1:6" ht="12.75">
      <c r="A81" s="166"/>
      <c r="B81" s="166"/>
      <c r="C81" s="166"/>
      <c r="D81" s="166"/>
      <c r="E81" s="166"/>
      <c r="F81" s="166"/>
    </row>
    <row r="82" spans="1:6" ht="12.75">
      <c r="A82" s="166"/>
      <c r="B82" s="166"/>
      <c r="C82" s="166"/>
      <c r="D82" s="166"/>
      <c r="E82" s="166"/>
      <c r="F82" s="166"/>
    </row>
    <row r="83" spans="1:6" ht="12.75">
      <c r="A83" s="166"/>
      <c r="B83" s="166"/>
      <c r="C83" s="166"/>
      <c r="D83" s="166"/>
      <c r="E83" s="166"/>
      <c r="F83" s="166"/>
    </row>
    <row r="84" spans="1:6" ht="12.75">
      <c r="A84" s="166"/>
      <c r="B84" s="166"/>
      <c r="C84" s="166"/>
      <c r="D84" s="166"/>
      <c r="E84" s="166"/>
      <c r="F84" s="166"/>
    </row>
    <row r="85" spans="1:6" ht="12.75">
      <c r="A85" s="166"/>
      <c r="B85" s="166"/>
      <c r="C85" s="166"/>
      <c r="D85" s="166"/>
      <c r="E85" s="166"/>
      <c r="F85" s="166"/>
    </row>
    <row r="86" spans="1:6" ht="12.75">
      <c r="A86" s="166"/>
      <c r="B86" s="166"/>
      <c r="C86" s="166"/>
      <c r="D86" s="166"/>
      <c r="E86" s="166"/>
      <c r="F86" s="166"/>
    </row>
    <row r="87" spans="1:6" ht="12.75">
      <c r="A87" s="166"/>
      <c r="B87" s="166"/>
      <c r="C87" s="166"/>
      <c r="D87" s="166"/>
      <c r="E87" s="166"/>
      <c r="F87" s="166"/>
    </row>
    <row r="88" spans="1:6" ht="12.75">
      <c r="A88" s="166"/>
      <c r="B88" s="166"/>
      <c r="C88" s="166"/>
      <c r="D88" s="166"/>
      <c r="E88" s="166"/>
      <c r="F88" s="166"/>
    </row>
    <row r="89" spans="1:6" ht="12.75">
      <c r="A89" s="166"/>
      <c r="B89" s="166"/>
      <c r="C89" s="166"/>
      <c r="D89" s="166"/>
      <c r="E89" s="166"/>
      <c r="F89" s="166"/>
    </row>
    <row r="90" spans="1:6" ht="12.75">
      <c r="A90" s="166"/>
      <c r="B90" s="166"/>
      <c r="C90" s="166"/>
      <c r="D90" s="166"/>
      <c r="E90" s="166"/>
      <c r="F90" s="166"/>
    </row>
    <row r="91" spans="1:6" ht="12.75">
      <c r="A91" s="166"/>
      <c r="B91" s="166"/>
      <c r="C91" s="166"/>
      <c r="D91" s="166"/>
      <c r="E91" s="166"/>
      <c r="F91" s="166"/>
    </row>
    <row r="92" spans="1:6" ht="12.75">
      <c r="A92" s="166"/>
      <c r="B92" s="166"/>
      <c r="C92" s="166"/>
      <c r="D92" s="166"/>
      <c r="E92" s="166"/>
      <c r="F92" s="166"/>
    </row>
    <row r="93" spans="1:6" ht="12.75">
      <c r="A93" s="166"/>
      <c r="B93" s="166"/>
      <c r="C93" s="166"/>
      <c r="D93" s="166"/>
      <c r="E93" s="166"/>
      <c r="F93" s="166"/>
    </row>
    <row r="94" spans="1:6" ht="12.75">
      <c r="A94" s="166"/>
      <c r="B94" s="166"/>
      <c r="C94" s="166"/>
      <c r="D94" s="166"/>
      <c r="E94" s="166"/>
      <c r="F94" s="166"/>
    </row>
    <row r="95" spans="1:6" ht="12.75">
      <c r="A95" s="166"/>
      <c r="B95" s="166"/>
      <c r="C95" s="166"/>
      <c r="D95" s="166"/>
      <c r="E95" s="166"/>
      <c r="F95" s="166"/>
    </row>
    <row r="96" spans="1:6" ht="12.75">
      <c r="A96" s="166"/>
      <c r="B96" s="166"/>
      <c r="C96" s="166"/>
      <c r="D96" s="166"/>
      <c r="E96" s="166"/>
      <c r="F96" s="166"/>
    </row>
    <row r="97" spans="1:6" ht="12.75">
      <c r="A97" s="166"/>
      <c r="B97" s="166"/>
      <c r="C97" s="166"/>
      <c r="D97" s="166"/>
      <c r="E97" s="166"/>
      <c r="F97" s="166"/>
    </row>
    <row r="98" spans="1:6" ht="12.75">
      <c r="A98" s="166"/>
      <c r="B98" s="166"/>
      <c r="C98" s="166"/>
      <c r="D98" s="166"/>
      <c r="E98" s="166"/>
      <c r="F98" s="166"/>
    </row>
    <row r="99" spans="1:6" ht="12.75">
      <c r="A99" s="166"/>
      <c r="B99" s="166"/>
      <c r="C99" s="166"/>
      <c r="D99" s="166"/>
      <c r="E99" s="166"/>
      <c r="F99" s="166"/>
    </row>
    <row r="100" spans="1:6" ht="12.75">
      <c r="A100" s="166"/>
      <c r="B100" s="166"/>
      <c r="C100" s="166"/>
      <c r="D100" s="166"/>
      <c r="E100" s="166"/>
      <c r="F100" s="166"/>
    </row>
    <row r="101" spans="1:6" ht="12.75">
      <c r="A101" s="166"/>
      <c r="B101" s="166"/>
      <c r="C101" s="166"/>
      <c r="D101" s="166"/>
      <c r="E101" s="166"/>
      <c r="F101" s="166"/>
    </row>
    <row r="102" spans="1:6" ht="12.75">
      <c r="A102" s="166"/>
      <c r="B102" s="166"/>
      <c r="C102" s="166"/>
      <c r="D102" s="166"/>
      <c r="E102" s="166"/>
      <c r="F102" s="166"/>
    </row>
    <row r="103" spans="1:6" ht="12.75">
      <c r="A103" s="166"/>
      <c r="B103" s="166"/>
      <c r="C103" s="166"/>
      <c r="D103" s="166"/>
      <c r="E103" s="166"/>
      <c r="F103" s="166"/>
    </row>
    <row r="104" spans="1:6" ht="12.75">
      <c r="A104" s="166"/>
      <c r="B104" s="166"/>
      <c r="C104" s="166"/>
      <c r="D104" s="166"/>
      <c r="E104" s="166"/>
      <c r="F104" s="166"/>
    </row>
    <row r="105" spans="1:6" ht="12.75">
      <c r="A105" s="166"/>
      <c r="B105" s="166"/>
      <c r="C105" s="166"/>
      <c r="D105" s="166"/>
      <c r="E105" s="166"/>
      <c r="F105" s="166"/>
    </row>
    <row r="106" spans="1:6" ht="12.75">
      <c r="A106" s="166"/>
      <c r="B106" s="166"/>
      <c r="C106" s="166"/>
      <c r="D106" s="166"/>
      <c r="E106" s="166"/>
      <c r="F106" s="166"/>
    </row>
    <row r="107" spans="1:6" ht="12.75">
      <c r="A107" s="166"/>
      <c r="B107" s="166"/>
      <c r="C107" s="166"/>
      <c r="D107" s="166"/>
      <c r="E107" s="166"/>
      <c r="F107" s="166"/>
    </row>
    <row r="108" spans="1:6" ht="12.75">
      <c r="A108" s="166"/>
      <c r="B108" s="166"/>
      <c r="C108" s="166"/>
      <c r="D108" s="166"/>
      <c r="E108" s="166"/>
      <c r="F108" s="166"/>
    </row>
    <row r="109" spans="1:6" ht="12.75">
      <c r="A109" s="166"/>
      <c r="B109" s="166"/>
      <c r="C109" s="166"/>
      <c r="D109" s="166"/>
      <c r="E109" s="166"/>
      <c r="F109" s="166"/>
    </row>
    <row r="110" spans="1:6" ht="12.75">
      <c r="A110" s="166"/>
      <c r="B110" s="166"/>
      <c r="C110" s="166"/>
      <c r="D110" s="166"/>
      <c r="E110" s="166"/>
      <c r="F110" s="166"/>
    </row>
    <row r="111" spans="1:6" ht="12.75">
      <c r="A111" s="166"/>
      <c r="B111" s="166"/>
      <c r="C111" s="166"/>
      <c r="D111" s="166"/>
      <c r="E111" s="166"/>
      <c r="F111" s="166"/>
    </row>
    <row r="112" spans="1:6" ht="12.75">
      <c r="A112" s="166"/>
      <c r="B112" s="166"/>
      <c r="C112" s="166"/>
      <c r="D112" s="166"/>
      <c r="E112" s="166"/>
      <c r="F112" s="166"/>
    </row>
    <row r="113" spans="1:6" ht="12.75">
      <c r="A113" s="166"/>
      <c r="B113" s="166"/>
      <c r="C113" s="166"/>
      <c r="D113" s="166"/>
      <c r="E113" s="166"/>
      <c r="F113" s="166"/>
    </row>
    <row r="114" spans="1:6" ht="12.75">
      <c r="A114" s="166"/>
      <c r="B114" s="166"/>
      <c r="C114" s="166"/>
      <c r="D114" s="166"/>
      <c r="E114" s="166"/>
      <c r="F114" s="166"/>
    </row>
    <row r="115" spans="1:6" ht="12.75">
      <c r="A115" s="166"/>
      <c r="B115" s="166"/>
      <c r="C115" s="166"/>
      <c r="D115" s="166"/>
      <c r="E115" s="166"/>
      <c r="F115" s="166"/>
    </row>
    <row r="116" spans="1:6" ht="12.75">
      <c r="A116" s="166"/>
      <c r="B116" s="166"/>
      <c r="C116" s="166"/>
      <c r="D116" s="166"/>
      <c r="E116" s="166"/>
      <c r="F116" s="166"/>
    </row>
    <row r="117" spans="1:6" ht="12.75">
      <c r="A117" s="166"/>
      <c r="B117" s="166"/>
      <c r="C117" s="166"/>
      <c r="D117" s="166"/>
      <c r="E117" s="166"/>
      <c r="F117" s="166"/>
    </row>
    <row r="118" spans="1:6" ht="12.75">
      <c r="A118" s="166"/>
      <c r="B118" s="166"/>
      <c r="C118" s="166"/>
      <c r="D118" s="166"/>
      <c r="E118" s="166"/>
      <c r="F118" s="166"/>
    </row>
    <row r="119" spans="1:6" ht="12.75">
      <c r="A119" s="166"/>
      <c r="B119" s="166"/>
      <c r="C119" s="166"/>
      <c r="D119" s="166"/>
      <c r="E119" s="166"/>
      <c r="F119" s="166"/>
    </row>
    <row r="120" spans="1:6" ht="12.75">
      <c r="A120" s="166"/>
      <c r="B120" s="166"/>
      <c r="C120" s="166"/>
      <c r="D120" s="166"/>
      <c r="E120" s="166"/>
      <c r="F120" s="166"/>
    </row>
    <row r="121" spans="1:6" ht="12.75">
      <c r="A121" s="166"/>
      <c r="B121" s="166"/>
      <c r="C121" s="166"/>
      <c r="D121" s="166"/>
      <c r="E121" s="166"/>
      <c r="F121" s="166"/>
    </row>
    <row r="122" spans="1:6" ht="12.75">
      <c r="A122" s="166"/>
      <c r="B122" s="166"/>
      <c r="C122" s="166"/>
      <c r="D122" s="166"/>
      <c r="E122" s="166"/>
      <c r="F122" s="166"/>
    </row>
    <row r="123" spans="1:6" ht="12.75">
      <c r="A123" s="166"/>
      <c r="B123" s="166"/>
      <c r="C123" s="166"/>
      <c r="D123" s="166"/>
      <c r="E123" s="166"/>
      <c r="F123" s="166"/>
    </row>
    <row r="124" spans="1:6" ht="12.75">
      <c r="A124" s="166"/>
      <c r="B124" s="166"/>
      <c r="C124" s="166"/>
      <c r="D124" s="166"/>
      <c r="E124" s="166"/>
      <c r="F124" s="166"/>
    </row>
    <row r="125" spans="1:6" ht="12.75">
      <c r="A125" s="166"/>
      <c r="B125" s="166"/>
      <c r="C125" s="166"/>
      <c r="D125" s="166"/>
      <c r="E125" s="166"/>
      <c r="F125" s="166"/>
    </row>
    <row r="126" spans="1:6" ht="12.75">
      <c r="A126" s="166"/>
      <c r="B126" s="166"/>
      <c r="C126" s="166"/>
      <c r="D126" s="166"/>
      <c r="E126" s="166"/>
      <c r="F126" s="166"/>
    </row>
    <row r="127" spans="1:6" ht="12.75">
      <c r="A127" s="166"/>
      <c r="B127" s="166"/>
      <c r="C127" s="166"/>
      <c r="D127" s="166"/>
      <c r="E127" s="166"/>
      <c r="F127" s="166"/>
    </row>
    <row r="128" spans="1:6" ht="12.75">
      <c r="A128" s="166"/>
      <c r="B128" s="166"/>
      <c r="C128" s="166"/>
      <c r="D128" s="166"/>
      <c r="E128" s="166"/>
      <c r="F128" s="166"/>
    </row>
    <row r="129" spans="1:6" ht="12.75">
      <c r="A129" s="166"/>
      <c r="B129" s="166"/>
      <c r="C129" s="166"/>
      <c r="D129" s="166"/>
      <c r="E129" s="166"/>
      <c r="F129" s="166"/>
    </row>
    <row r="130" spans="1:6" ht="12.75">
      <c r="A130" s="166"/>
      <c r="B130" s="166"/>
      <c r="C130" s="166"/>
      <c r="D130" s="166"/>
      <c r="E130" s="166"/>
      <c r="F130" s="166"/>
    </row>
    <row r="131" spans="1:6" ht="12.75">
      <c r="A131" s="166"/>
      <c r="B131" s="166"/>
      <c r="C131" s="166"/>
      <c r="D131" s="166"/>
      <c r="E131" s="166"/>
      <c r="F131" s="166"/>
    </row>
    <row r="132" spans="1:6" ht="12.75">
      <c r="A132" s="166"/>
      <c r="B132" s="166"/>
      <c r="C132" s="166"/>
      <c r="D132" s="166"/>
      <c r="E132" s="166"/>
      <c r="F132" s="166"/>
    </row>
    <row r="133" spans="1:6" ht="12.75">
      <c r="A133" s="166"/>
      <c r="B133" s="166"/>
      <c r="C133" s="166"/>
      <c r="D133" s="166"/>
      <c r="E133" s="166"/>
      <c r="F133" s="166"/>
    </row>
    <row r="134" spans="1:6" ht="12.75">
      <c r="A134" s="166"/>
      <c r="B134" s="166"/>
      <c r="C134" s="166"/>
      <c r="D134" s="166"/>
      <c r="E134" s="166"/>
      <c r="F134" s="166"/>
    </row>
    <row r="135" spans="1:6" ht="12.75">
      <c r="A135" s="166"/>
      <c r="B135" s="166"/>
      <c r="C135" s="166"/>
      <c r="D135" s="166"/>
      <c r="E135" s="166"/>
      <c r="F135" s="166"/>
    </row>
    <row r="136" spans="1:6" ht="12.75">
      <c r="A136" s="166"/>
      <c r="B136" s="166"/>
      <c r="C136" s="166"/>
      <c r="D136" s="166"/>
      <c r="E136" s="166"/>
      <c r="F136" s="166"/>
    </row>
    <row r="137" spans="1:6" ht="12.75">
      <c r="A137" s="166"/>
      <c r="B137" s="166"/>
      <c r="C137" s="166"/>
      <c r="D137" s="166"/>
      <c r="E137" s="166"/>
      <c r="F137" s="166"/>
    </row>
    <row r="138" spans="1:6" ht="12.75">
      <c r="A138" s="166"/>
      <c r="B138" s="166"/>
      <c r="C138" s="166"/>
      <c r="D138" s="166"/>
      <c r="E138" s="166"/>
      <c r="F138" s="16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rchan18</dc:creator>
  <cp:keywords/>
  <dc:description/>
  <cp:lastModifiedBy>Zeben</cp:lastModifiedBy>
  <dcterms:created xsi:type="dcterms:W3CDTF">2007-09-18T19:00:17Z</dcterms:created>
  <dcterms:modified xsi:type="dcterms:W3CDTF">2007-09-22T22:27:20Z</dcterms:modified>
  <cp:category/>
  <cp:version/>
  <cp:contentType/>
  <cp:contentStatus/>
</cp:coreProperties>
</file>