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<sst xmlns="http://schemas.openxmlformats.org/spreadsheetml/2006/main" count="20" uniqueCount="19">
  <si>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motor power (%)</t>
  </si>
  <si>
    <t>time(ms)</t>
  </si>
  <si>
    <t>distance(m)</t>
  </si>
  <si>
    <t>Diego Mascarella</t>
  </si>
  <si>
    <t>Θ (degree)</t>
  </si>
  <si>
    <t>Θ (rad)</t>
  </si>
  <si>
    <t>V (volt)</t>
  </si>
  <si>
    <t>Ƭ (Nm)</t>
  </si>
  <si>
    <t>P (watts)</t>
  </si>
  <si>
    <t>ECSE 211- LAB 2</t>
  </si>
  <si>
    <t>weight (kg)</t>
  </si>
  <si>
    <t>radius(m)</t>
  </si>
  <si>
    <t>current (A)</t>
  </si>
  <si>
    <t>mechanical work (j)</t>
  </si>
  <si>
    <t>mechanical power</t>
  </si>
  <si>
    <t>Efficiency(%)</t>
  </si>
  <si>
    <t>Average Efficiency</t>
  </si>
  <si>
    <t>Force</t>
  </si>
  <si>
    <t>Torq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</si>
</sst>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sz val="10"/>
      <name val="DejaVu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8.140625" style="0" customWidth="1"/>
    <col min="2" max="2" width="11.00390625" style="0" customWidth="1"/>
    <col min="3" max="3" width="13.28125" style="0" customWidth="1"/>
    <col min="4" max="4" width="9.421875" style="0" customWidth="1"/>
    <col min="5" max="5" width="10.28125" style="0" customWidth="1"/>
    <col min="6" max="6" width="9.7109375" style="0" customWidth="1"/>
    <col min="7" max="7" width="10.8515625" style="0" customWidth="1"/>
    <col min="9" max="10" width="15.00390625" style="0" customWidth="1"/>
    <col min="14" max="14" width="15.57421875" style="0" customWidth="1"/>
    <col min="15" max="15" width="18.7109375" style="0" customWidth="1"/>
  </cols>
  <sheetData>
    <row r="1" spans="1:2" ht="12.75">
      <c r="A1" s="21" t="s">
        <v>3</v>
      </c>
      <c r="B1" s="21"/>
    </row>
    <row r="2" spans="1:2" ht="12.75">
      <c r="A2" s="20" t="s">
        <v>9</v>
      </c>
      <c r="B2" s="20"/>
    </row>
    <row r="4" spans="1:15" ht="25.5">
      <c r="A4" s="11" t="s">
        <v>10</v>
      </c>
      <c r="B4" s="11" t="s">
        <v>0</v>
      </c>
      <c r="C4" s="11" t="s">
        <v>4</v>
      </c>
      <c r="D4" s="12" t="s">
        <v>5</v>
      </c>
      <c r="E4" s="11" t="s">
        <v>1</v>
      </c>
      <c r="F4" s="11" t="s">
        <v>12</v>
      </c>
      <c r="G4" s="11" t="s">
        <v>2</v>
      </c>
      <c r="H4" s="13" t="s">
        <v>7</v>
      </c>
      <c r="I4" s="14" t="s">
        <v>13</v>
      </c>
      <c r="J4" s="14" t="s">
        <v>14</v>
      </c>
      <c r="K4" s="12" t="s">
        <v>8</v>
      </c>
      <c r="L4" s="14" t="s">
        <v>15</v>
      </c>
      <c r="M4" s="15"/>
      <c r="N4" s="11" t="s">
        <v>0</v>
      </c>
      <c r="O4" s="14" t="s">
        <v>16</v>
      </c>
    </row>
    <row r="5" spans="1:15" ht="12.75">
      <c r="A5" s="2">
        <v>0.503</v>
      </c>
      <c r="B5" s="19">
        <v>10</v>
      </c>
      <c r="C5" s="2">
        <v>522</v>
      </c>
      <c r="D5" s="6">
        <f>3.141592654/180*C5</f>
        <v>9.1106186966</v>
      </c>
      <c r="E5" s="2">
        <f>5599</f>
        <v>5599</v>
      </c>
      <c r="F5" s="2">
        <v>0.24</v>
      </c>
      <c r="G5" s="7">
        <f>(C5/360*2*3.14159265*0.011)</f>
        <v>0.100216805535</v>
      </c>
      <c r="H5" s="7">
        <f>0.503*0.011*9.81</f>
        <v>0.05427873</v>
      </c>
      <c r="I5" s="7">
        <f>0.503*9.81*G5</f>
        <v>0.49451281173607003</v>
      </c>
      <c r="J5" s="7">
        <f>I5/(E5/1000)</f>
        <v>0.08832163095839793</v>
      </c>
      <c r="K5" s="7">
        <f>F5*9.01</f>
        <v>2.1624</v>
      </c>
      <c r="L5" s="7">
        <f>J5/K5*100</f>
        <v>4.08442614494996</v>
      </c>
      <c r="M5" s="10"/>
      <c r="N5" s="16">
        <v>10</v>
      </c>
      <c r="O5" s="17">
        <f>SUM(L5,L6,L7,L8,L9)/5</f>
        <v>3.779627062160647</v>
      </c>
    </row>
    <row r="6" spans="1:15" ht="12.75">
      <c r="A6" s="11" t="s">
        <v>11</v>
      </c>
      <c r="B6" s="19"/>
      <c r="C6" s="2">
        <v>569</v>
      </c>
      <c r="D6" s="6">
        <f aca="true" t="shared" si="0" ref="D6:D56">3.141592654/180*C6</f>
        <v>9.930923445144444</v>
      </c>
      <c r="E6" s="2">
        <v>6059</v>
      </c>
      <c r="F6" s="2">
        <v>0.26</v>
      </c>
      <c r="G6" s="7">
        <f aca="true" t="shared" si="1" ref="G6:G56">(C6/360*2*3.14159265*0.011)</f>
        <v>0.1092401577575</v>
      </c>
      <c r="H6" s="7">
        <f aca="true" t="shared" si="2" ref="H6:H56">0.503*0.011*9.81</f>
        <v>0.05427873</v>
      </c>
      <c r="I6" s="7">
        <f>0.503*9.81*G6</f>
        <v>0.5390379116433407</v>
      </c>
      <c r="J6" s="7">
        <f aca="true" t="shared" si="3" ref="J6:J56">I6/(E6/1000)</f>
        <v>0.08896483110139308</v>
      </c>
      <c r="K6" s="7">
        <f aca="true" t="shared" si="4" ref="K6:K56">F6*9.01</f>
        <v>2.3426</v>
      </c>
      <c r="L6" s="7">
        <f aca="true" t="shared" si="5" ref="L6:L56">J6/K6*100</f>
        <v>3.797696196593233</v>
      </c>
      <c r="M6" s="10"/>
      <c r="N6" s="16">
        <v>20</v>
      </c>
      <c r="O6" s="17">
        <f>SUM(L12,L13,L14,L15,L16)/5</f>
        <v>5.764567524116565</v>
      </c>
    </row>
    <row r="7" spans="1:15" ht="12.75">
      <c r="A7" s="2">
        <v>0.011</v>
      </c>
      <c r="B7" s="19"/>
      <c r="C7" s="2">
        <v>673</v>
      </c>
      <c r="D7" s="6">
        <f t="shared" si="0"/>
        <v>11.746065867455556</v>
      </c>
      <c r="E7" s="2">
        <v>7072</v>
      </c>
      <c r="F7" s="2">
        <v>0.28</v>
      </c>
      <c r="G7" s="7">
        <f t="shared" si="1"/>
        <v>0.1292067243775</v>
      </c>
      <c r="H7" s="7">
        <f t="shared" si="2"/>
        <v>0.05427873</v>
      </c>
      <c r="I7" s="7">
        <f>0.503*9.81*G7</f>
        <v>0.6375615369700673</v>
      </c>
      <c r="J7" s="7">
        <f t="shared" si="3"/>
        <v>0.09015293226386699</v>
      </c>
      <c r="K7" s="7">
        <f t="shared" si="4"/>
        <v>2.5228</v>
      </c>
      <c r="L7" s="7">
        <f t="shared" si="5"/>
        <v>3.5735267268062065</v>
      </c>
      <c r="M7" s="10"/>
      <c r="N7" s="16">
        <v>30</v>
      </c>
      <c r="O7" s="17">
        <f>SUM(L19,L20,L21,)/3</f>
        <v>7.181348520917292</v>
      </c>
    </row>
    <row r="8" spans="1:15" ht="12.75">
      <c r="A8" s="11" t="s">
        <v>6</v>
      </c>
      <c r="B8" s="19"/>
      <c r="C8" s="2">
        <v>640</v>
      </c>
      <c r="D8" s="6">
        <f t="shared" si="0"/>
        <v>11.170107214222222</v>
      </c>
      <c r="E8" s="2">
        <v>6754</v>
      </c>
      <c r="F8" s="2">
        <v>0.26</v>
      </c>
      <c r="G8" s="7">
        <f t="shared" si="1"/>
        <v>0.1228711792</v>
      </c>
      <c r="H8" s="7">
        <f t="shared" si="2"/>
        <v>0.05427873</v>
      </c>
      <c r="I8" s="7">
        <f>0.503*9.81*G8</f>
        <v>0.606299232779856</v>
      </c>
      <c r="J8" s="7">
        <f t="shared" si="3"/>
        <v>0.08976891216758306</v>
      </c>
      <c r="K8" s="7">
        <f t="shared" si="4"/>
        <v>2.3426</v>
      </c>
      <c r="L8" s="7">
        <f t="shared" si="5"/>
        <v>3.832020497207507</v>
      </c>
      <c r="M8" s="10"/>
      <c r="N8" s="16">
        <v>40</v>
      </c>
      <c r="O8" s="17">
        <f>SUM(L24,L25,L26,)/3</f>
        <v>7.910858985939131</v>
      </c>
    </row>
    <row r="9" spans="1:15" ht="12.75">
      <c r="A9" s="4">
        <v>9.01</v>
      </c>
      <c r="B9" s="19"/>
      <c r="C9" s="2">
        <v>604</v>
      </c>
      <c r="D9" s="6">
        <f t="shared" si="0"/>
        <v>10.541788683422222</v>
      </c>
      <c r="E9" s="2">
        <v>6282</v>
      </c>
      <c r="F9" s="2">
        <v>0.28</v>
      </c>
      <c r="G9" s="7">
        <f t="shared" si="1"/>
        <v>0.11595967537</v>
      </c>
      <c r="H9" s="7">
        <f t="shared" si="2"/>
        <v>0.05427873</v>
      </c>
      <c r="I9" s="7">
        <f>0.503*9.81*G9</f>
        <v>0.5721949009359891</v>
      </c>
      <c r="J9" s="7">
        <f t="shared" si="3"/>
        <v>0.09108482982107435</v>
      </c>
      <c r="K9" s="7">
        <f t="shared" si="4"/>
        <v>2.5228</v>
      </c>
      <c r="L9" s="7">
        <f t="shared" si="5"/>
        <v>3.6104657452463274</v>
      </c>
      <c r="M9" s="10"/>
      <c r="N9" s="16">
        <v>50</v>
      </c>
      <c r="O9" s="17">
        <f>SUM(L29,L30,L31)/3</f>
        <v>9.742491132291201</v>
      </c>
    </row>
    <row r="10" spans="1:15" ht="12.75">
      <c r="A10" s="3"/>
      <c r="B10" s="3"/>
      <c r="C10" s="3"/>
      <c r="D10" s="9"/>
      <c r="E10" s="3"/>
      <c r="F10" s="3"/>
      <c r="G10" s="10"/>
      <c r="H10" s="10"/>
      <c r="I10" s="10"/>
      <c r="J10" s="10"/>
      <c r="K10" s="10"/>
      <c r="L10" s="10"/>
      <c r="M10" s="10"/>
      <c r="N10" s="16">
        <v>60</v>
      </c>
      <c r="O10" s="17">
        <f>SUM(L34,L35,L36,)/3</f>
        <v>15.599735031787697</v>
      </c>
    </row>
    <row r="11" spans="1:15" ht="12.75">
      <c r="A11" s="3"/>
      <c r="B11" s="3"/>
      <c r="C11" s="3"/>
      <c r="D11" s="9"/>
      <c r="E11" s="3"/>
      <c r="F11" s="3"/>
      <c r="G11" s="10"/>
      <c r="H11" s="10"/>
      <c r="I11" s="10"/>
      <c r="J11" s="10"/>
      <c r="K11" s="10"/>
      <c r="L11" s="10"/>
      <c r="M11" s="10"/>
      <c r="N11" s="16">
        <v>70</v>
      </c>
      <c r="O11" s="17">
        <f>SUM(L39,L40,L41,)/3</f>
        <v>10.57869780213987</v>
      </c>
    </row>
    <row r="12" spans="1:15" ht="12.75">
      <c r="A12" s="3"/>
      <c r="B12" s="19">
        <v>20</v>
      </c>
      <c r="C12" s="2">
        <v>1461</v>
      </c>
      <c r="D12" s="6">
        <f t="shared" si="0"/>
        <v>25.499260374966667</v>
      </c>
      <c r="E12" s="2">
        <v>7598</v>
      </c>
      <c r="F12" s="2">
        <v>0.33</v>
      </c>
      <c r="G12" s="7">
        <f t="shared" si="1"/>
        <v>0.2804918637675</v>
      </c>
      <c r="H12" s="7">
        <f t="shared" si="2"/>
        <v>0.05427873</v>
      </c>
      <c r="I12" s="7">
        <f>0.503*9.81*G12</f>
        <v>1.384067467330265</v>
      </c>
      <c r="J12" s="7">
        <f t="shared" si="3"/>
        <v>0.18216207782709465</v>
      </c>
      <c r="K12" s="7">
        <f t="shared" si="4"/>
        <v>2.9733</v>
      </c>
      <c r="L12" s="7">
        <f t="shared" si="5"/>
        <v>6.12659596499158</v>
      </c>
      <c r="M12" s="10"/>
      <c r="N12" s="16">
        <v>80</v>
      </c>
      <c r="O12" s="17">
        <f>SUM(L44,L45,L46)/3</f>
        <v>10.979707332163485</v>
      </c>
    </row>
    <row r="13" spans="1:15" ht="12.75">
      <c r="A13" s="3" t="s">
        <v>17</v>
      </c>
      <c r="B13" s="19"/>
      <c r="C13" s="2">
        <v>887</v>
      </c>
      <c r="D13" s="6">
        <f t="shared" si="0"/>
        <v>15.481070467211111</v>
      </c>
      <c r="E13" s="2">
        <v>4674</v>
      </c>
      <c r="F13" s="2">
        <v>0.35</v>
      </c>
      <c r="G13" s="7">
        <f t="shared" si="1"/>
        <v>0.17029177492250003</v>
      </c>
      <c r="H13" s="7">
        <f t="shared" si="2"/>
        <v>0.05427873</v>
      </c>
      <c r="I13" s="7">
        <f>0.503*9.81*G13</f>
        <v>0.8402928429308318</v>
      </c>
      <c r="J13" s="7">
        <f t="shared" si="3"/>
        <v>0.17978024025049888</v>
      </c>
      <c r="K13" s="7">
        <f t="shared" si="4"/>
        <v>3.1534999999999997</v>
      </c>
      <c r="L13" s="7">
        <f t="shared" si="5"/>
        <v>5.700974797859486</v>
      </c>
      <c r="M13" s="10"/>
      <c r="N13" s="16">
        <v>90</v>
      </c>
      <c r="O13" s="17">
        <f>SUM(L49,L50,L51,)/3</f>
        <v>11.283575792809081</v>
      </c>
    </row>
    <row r="14" spans="1:15" ht="12.75">
      <c r="A14" s="3">
        <f>0.503*9.81</f>
        <v>4.93443</v>
      </c>
      <c r="B14" s="19"/>
      <c r="C14" s="2">
        <v>1480</v>
      </c>
      <c r="D14" s="6">
        <f t="shared" si="0"/>
        <v>25.83087293288889</v>
      </c>
      <c r="E14" s="2">
        <v>7688</v>
      </c>
      <c r="F14" s="2">
        <v>0.33</v>
      </c>
      <c r="G14" s="7">
        <f t="shared" si="1"/>
        <v>0.2841396019</v>
      </c>
      <c r="H14" s="7">
        <f t="shared" si="2"/>
        <v>0.05427873</v>
      </c>
      <c r="I14" s="7">
        <f>0.503*9.81*G14</f>
        <v>1.4020669758034168</v>
      </c>
      <c r="J14" s="7">
        <f t="shared" si="3"/>
        <v>0.18237083452177638</v>
      </c>
      <c r="K14" s="7">
        <f t="shared" si="4"/>
        <v>2.9733</v>
      </c>
      <c r="L14" s="7">
        <f t="shared" si="5"/>
        <v>6.133617008770605</v>
      </c>
      <c r="M14" s="10"/>
      <c r="N14" s="16">
        <v>100</v>
      </c>
      <c r="O14" s="17">
        <f>SUM(L54,L55,L56,)/3</f>
        <v>10.388131399758054</v>
      </c>
    </row>
    <row r="15" spans="1:13" ht="12.75">
      <c r="A15" s="3"/>
      <c r="B15" s="19"/>
      <c r="C15" s="2">
        <v>674</v>
      </c>
      <c r="D15" s="6">
        <f t="shared" si="0"/>
        <v>11.763519159977777</v>
      </c>
      <c r="E15" s="2">
        <v>3685</v>
      </c>
      <c r="F15" s="2">
        <v>0.35</v>
      </c>
      <c r="G15" s="7">
        <f t="shared" si="1"/>
        <v>0.129398710595</v>
      </c>
      <c r="H15" s="7">
        <f t="shared" si="2"/>
        <v>0.05427873</v>
      </c>
      <c r="I15" s="7">
        <f>0.503*9.81*G15</f>
        <v>0.6385088795212858</v>
      </c>
      <c r="J15" s="7">
        <f t="shared" si="3"/>
        <v>0.17327242320794728</v>
      </c>
      <c r="K15" s="7">
        <f t="shared" si="4"/>
        <v>3.1534999999999997</v>
      </c>
      <c r="L15" s="7">
        <f t="shared" si="5"/>
        <v>5.49460672928325</v>
      </c>
      <c r="M15" s="10"/>
    </row>
    <row r="16" spans="1:13" ht="12.75">
      <c r="A16" s="3" t="s">
        <v>18</v>
      </c>
      <c r="B16" s="19"/>
      <c r="C16" s="2">
        <v>679</v>
      </c>
      <c r="D16" s="6">
        <f t="shared" si="0"/>
        <v>11.850785622588889</v>
      </c>
      <c r="E16" s="2">
        <v>3695</v>
      </c>
      <c r="F16" s="2">
        <v>0.36</v>
      </c>
      <c r="G16" s="7">
        <f t="shared" si="1"/>
        <v>0.1303586416825</v>
      </c>
      <c r="H16" s="7">
        <f t="shared" si="2"/>
        <v>0.05427873</v>
      </c>
      <c r="I16" s="7">
        <f>0.503*9.81*G16</f>
        <v>0.6432455922773784</v>
      </c>
      <c r="J16" s="7">
        <f t="shared" si="3"/>
        <v>0.17408541062987237</v>
      </c>
      <c r="K16" s="7">
        <f t="shared" si="4"/>
        <v>3.2436</v>
      </c>
      <c r="L16" s="7">
        <f t="shared" si="5"/>
        <v>5.367043119677901</v>
      </c>
      <c r="M16" s="10"/>
    </row>
    <row r="17" spans="1:13" ht="12.75">
      <c r="A17" s="3">
        <f>4.93443*0.011</f>
        <v>0.05427873</v>
      </c>
      <c r="B17" s="3"/>
      <c r="C17" s="3"/>
      <c r="D17" s="9"/>
      <c r="E17" s="3"/>
      <c r="F17" s="3"/>
      <c r="G17" s="10"/>
      <c r="H17" s="10"/>
      <c r="I17" s="10"/>
      <c r="J17" s="10"/>
      <c r="K17" s="10"/>
      <c r="L17" s="10"/>
      <c r="M17" s="10"/>
    </row>
    <row r="18" spans="1:13" ht="12.75">
      <c r="A18" s="3"/>
      <c r="B18" s="3"/>
      <c r="C18" s="3"/>
      <c r="D18" s="9"/>
      <c r="E18" s="3"/>
      <c r="F18" s="3"/>
      <c r="G18" s="10"/>
      <c r="H18" s="10"/>
      <c r="I18" s="10"/>
      <c r="J18" s="10"/>
      <c r="K18" s="10"/>
      <c r="L18" s="10"/>
      <c r="M18" s="10"/>
    </row>
    <row r="19" spans="1:13" ht="12.75">
      <c r="A19" s="1"/>
      <c r="B19" s="19">
        <v>30</v>
      </c>
      <c r="C19" s="2">
        <v>994</v>
      </c>
      <c r="D19" s="6">
        <f t="shared" si="0"/>
        <v>17.34857276708889</v>
      </c>
      <c r="E19" s="2">
        <v>3575</v>
      </c>
      <c r="F19" s="2">
        <v>0.4</v>
      </c>
      <c r="G19" s="7">
        <f t="shared" si="1"/>
        <v>0.190834300195</v>
      </c>
      <c r="H19" s="7">
        <f t="shared" si="2"/>
        <v>0.05427873</v>
      </c>
      <c r="I19" s="7">
        <f>0.503*9.81*G19</f>
        <v>0.9416584959112139</v>
      </c>
      <c r="J19" s="7">
        <f t="shared" si="3"/>
        <v>0.26340097787726263</v>
      </c>
      <c r="K19" s="7">
        <f t="shared" si="4"/>
        <v>3.604</v>
      </c>
      <c r="L19" s="7">
        <f t="shared" si="5"/>
        <v>7.308573193042803</v>
      </c>
      <c r="M19" s="10"/>
    </row>
    <row r="20" spans="1:13" ht="12.75">
      <c r="A20" s="1"/>
      <c r="B20" s="19"/>
      <c r="C20" s="2">
        <v>1160</v>
      </c>
      <c r="D20" s="6">
        <f t="shared" si="0"/>
        <v>20.245819325777777</v>
      </c>
      <c r="E20" s="2">
        <v>4177</v>
      </c>
      <c r="F20" s="2">
        <v>0.41</v>
      </c>
      <c r="G20" s="7">
        <f t="shared" si="1"/>
        <v>0.2227040123</v>
      </c>
      <c r="H20" s="7">
        <f t="shared" si="2"/>
        <v>0.05427873</v>
      </c>
      <c r="I20" s="7">
        <f>0.503*9.81*G20</f>
        <v>1.098917359413489</v>
      </c>
      <c r="J20" s="7">
        <f t="shared" si="3"/>
        <v>0.2630877087415583</v>
      </c>
      <c r="K20" s="7">
        <f t="shared" si="4"/>
        <v>3.6940999999999997</v>
      </c>
      <c r="L20" s="7">
        <f t="shared" si="5"/>
        <v>7.121835054317921</v>
      </c>
      <c r="M20" s="10"/>
    </row>
    <row r="21" spans="1:13" ht="12.75">
      <c r="A21" s="1"/>
      <c r="B21" s="19"/>
      <c r="C21" s="2">
        <v>1460</v>
      </c>
      <c r="D21" s="6">
        <f t="shared" si="0"/>
        <v>25.481807082444444</v>
      </c>
      <c r="E21" s="2">
        <v>5138</v>
      </c>
      <c r="F21" s="2">
        <v>0.42</v>
      </c>
      <c r="G21" s="7">
        <f t="shared" si="1"/>
        <v>0.28029987754999997</v>
      </c>
      <c r="H21" s="7">
        <f t="shared" si="2"/>
        <v>0.05427873</v>
      </c>
      <c r="I21" s="7">
        <f>0.503*9.81*G21</f>
        <v>1.3831201247790463</v>
      </c>
      <c r="J21" s="7">
        <f t="shared" si="3"/>
        <v>0.269194263289032</v>
      </c>
      <c r="K21" s="7">
        <f t="shared" si="4"/>
        <v>3.7842</v>
      </c>
      <c r="L21" s="7">
        <f t="shared" si="5"/>
        <v>7.113637315391154</v>
      </c>
      <c r="M21" s="10"/>
    </row>
    <row r="22" spans="1:13" ht="12.75">
      <c r="A22" s="1"/>
      <c r="B22" s="1"/>
      <c r="C22" s="3"/>
      <c r="D22" s="9"/>
      <c r="E22" s="3"/>
      <c r="F22" s="3"/>
      <c r="G22" s="10"/>
      <c r="H22" s="10"/>
      <c r="I22" s="10"/>
      <c r="J22" s="10"/>
      <c r="K22" s="10"/>
      <c r="L22" s="10"/>
      <c r="M22" s="10"/>
    </row>
    <row r="23" spans="1:13" ht="12.75">
      <c r="A23" s="1"/>
      <c r="B23" s="1"/>
      <c r="C23" s="3"/>
      <c r="D23" s="9"/>
      <c r="E23" s="3"/>
      <c r="F23" s="3"/>
      <c r="G23" s="10"/>
      <c r="H23" s="10"/>
      <c r="I23" s="10"/>
      <c r="J23" s="10"/>
      <c r="K23" s="10"/>
      <c r="L23" s="10"/>
      <c r="M23" s="10"/>
    </row>
    <row r="24" spans="1:13" ht="12.75">
      <c r="A24" s="1"/>
      <c r="B24" s="19">
        <v>40</v>
      </c>
      <c r="C24" s="2">
        <v>726</v>
      </c>
      <c r="D24" s="6">
        <f t="shared" si="0"/>
        <v>12.671090371133333</v>
      </c>
      <c r="E24" s="2">
        <v>2088</v>
      </c>
      <c r="F24" s="2">
        <v>0.45</v>
      </c>
      <c r="G24" s="7">
        <f t="shared" si="1"/>
        <v>0.139381993905</v>
      </c>
      <c r="H24" s="7">
        <f t="shared" si="2"/>
        <v>0.05427873</v>
      </c>
      <c r="I24" s="7">
        <f>0.503*9.81*G24</f>
        <v>0.6877706921846491</v>
      </c>
      <c r="J24" s="7">
        <f t="shared" si="3"/>
        <v>0.32939209395816527</v>
      </c>
      <c r="K24" s="7">
        <f t="shared" si="4"/>
        <v>4.0545</v>
      </c>
      <c r="L24" s="7">
        <f t="shared" si="5"/>
        <v>8.124111332054884</v>
      </c>
      <c r="M24" s="10"/>
    </row>
    <row r="25" spans="1:13" ht="12.75">
      <c r="A25" s="1"/>
      <c r="B25" s="19"/>
      <c r="C25" s="2">
        <v>883</v>
      </c>
      <c r="D25" s="6">
        <f t="shared" si="0"/>
        <v>15.411257297122223</v>
      </c>
      <c r="E25" s="2">
        <v>2425</v>
      </c>
      <c r="F25" s="2">
        <v>0.46</v>
      </c>
      <c r="G25" s="7">
        <f t="shared" si="1"/>
        <v>0.16952383005250002</v>
      </c>
      <c r="H25" s="7">
        <f t="shared" si="2"/>
        <v>0.05427873</v>
      </c>
      <c r="I25" s="7">
        <f>0.503*9.81*G25</f>
        <v>0.8365034727259576</v>
      </c>
      <c r="J25" s="7">
        <f t="shared" si="3"/>
        <v>0.34494988566018875</v>
      </c>
      <c r="K25" s="7">
        <f t="shared" si="4"/>
        <v>4.1446000000000005</v>
      </c>
      <c r="L25" s="7">
        <f t="shared" si="5"/>
        <v>8.322875202919189</v>
      </c>
      <c r="M25" s="10"/>
    </row>
    <row r="26" spans="1:13" ht="12.75">
      <c r="A26" s="1"/>
      <c r="B26" s="19"/>
      <c r="C26" s="2">
        <v>694</v>
      </c>
      <c r="D26" s="6">
        <f t="shared" si="0"/>
        <v>12.112585010422222</v>
      </c>
      <c r="E26" s="2">
        <v>2044</v>
      </c>
      <c r="F26" s="2">
        <v>0.49</v>
      </c>
      <c r="G26" s="7">
        <f t="shared" si="1"/>
        <v>0.133238434945</v>
      </c>
      <c r="H26" s="7">
        <f t="shared" si="2"/>
        <v>0.05427873</v>
      </c>
      <c r="I26" s="7">
        <f>0.503*9.81*G26</f>
        <v>0.6574557305456564</v>
      </c>
      <c r="J26" s="7">
        <f t="shared" si="3"/>
        <v>0.3216515315781098</v>
      </c>
      <c r="K26" s="7">
        <f t="shared" si="4"/>
        <v>4.414899999999999</v>
      </c>
      <c r="L26" s="7">
        <f t="shared" si="5"/>
        <v>7.285590422843321</v>
      </c>
      <c r="M26" s="10"/>
    </row>
    <row r="27" spans="1:13" ht="12.75">
      <c r="A27" s="1"/>
      <c r="B27" s="1"/>
      <c r="C27" s="3"/>
      <c r="D27" s="9"/>
      <c r="E27" s="3"/>
      <c r="F27" s="3"/>
      <c r="G27" s="10"/>
      <c r="H27" s="10"/>
      <c r="I27" s="8"/>
      <c r="J27" s="10"/>
      <c r="K27" s="10"/>
      <c r="L27" s="10"/>
      <c r="M27" s="10"/>
    </row>
    <row r="28" spans="1:13" ht="12.75">
      <c r="A28" s="1"/>
      <c r="B28" s="1"/>
      <c r="C28" s="3"/>
      <c r="D28" s="9"/>
      <c r="E28" s="3"/>
      <c r="F28" s="3"/>
      <c r="G28" s="10"/>
      <c r="H28" s="10"/>
      <c r="I28" s="8"/>
      <c r="J28" s="10"/>
      <c r="K28" s="10"/>
      <c r="L28" s="10"/>
      <c r="M28" s="10"/>
    </row>
    <row r="29" spans="1:13" ht="12.75">
      <c r="A29" s="1"/>
      <c r="B29" s="19">
        <v>50</v>
      </c>
      <c r="C29" s="2">
        <v>1314</v>
      </c>
      <c r="D29" s="6">
        <f t="shared" si="0"/>
        <v>22.9336263742</v>
      </c>
      <c r="E29" s="2">
        <v>2856</v>
      </c>
      <c r="F29" s="2">
        <v>0.5</v>
      </c>
      <c r="G29" s="7">
        <f t="shared" si="1"/>
        <v>0.252269889795</v>
      </c>
      <c r="H29" s="7">
        <f t="shared" si="2"/>
        <v>0.05427873</v>
      </c>
      <c r="I29" s="7">
        <f>0.503*9.81*G29</f>
        <v>1.2448081123011416</v>
      </c>
      <c r="J29" s="7">
        <f t="shared" si="3"/>
        <v>0.4358571821782709</v>
      </c>
      <c r="K29" s="7">
        <f t="shared" si="4"/>
        <v>4.505</v>
      </c>
      <c r="L29" s="7">
        <f t="shared" si="5"/>
        <v>9.674965198185815</v>
      </c>
      <c r="M29" s="10"/>
    </row>
    <row r="30" spans="1:13" ht="12.75">
      <c r="A30" s="1"/>
      <c r="B30" s="19"/>
      <c r="C30" s="2">
        <v>908</v>
      </c>
      <c r="D30" s="6">
        <f t="shared" si="0"/>
        <v>15.847589610177778</v>
      </c>
      <c r="E30" s="2">
        <v>2050</v>
      </c>
      <c r="F30" s="2">
        <v>0.48</v>
      </c>
      <c r="G30" s="7">
        <f t="shared" si="1"/>
        <v>0.17432348548999999</v>
      </c>
      <c r="H30" s="7">
        <f t="shared" si="2"/>
        <v>0.05427873</v>
      </c>
      <c r="I30" s="7">
        <f>0.503*9.81*G30</f>
        <v>0.8601870365064206</v>
      </c>
      <c r="J30" s="7">
        <f t="shared" si="3"/>
        <v>0.4196034324421564</v>
      </c>
      <c r="K30" s="7">
        <f t="shared" si="4"/>
        <v>4.3248</v>
      </c>
      <c r="L30" s="7">
        <f t="shared" si="5"/>
        <v>9.702262126390965</v>
      </c>
      <c r="M30" s="10"/>
    </row>
    <row r="31" spans="1:13" ht="12.75">
      <c r="A31" s="1"/>
      <c r="B31" s="19"/>
      <c r="C31" s="2">
        <v>1306</v>
      </c>
      <c r="D31" s="6">
        <f t="shared" si="0"/>
        <v>22.794000034022222</v>
      </c>
      <c r="E31" s="2">
        <v>2845</v>
      </c>
      <c r="F31" s="2">
        <v>0.49</v>
      </c>
      <c r="G31" s="7">
        <f t="shared" si="1"/>
        <v>0.250734000055</v>
      </c>
      <c r="H31" s="7">
        <f t="shared" si="2"/>
        <v>0.05427873</v>
      </c>
      <c r="I31" s="7">
        <f>0.503*9.81*G31</f>
        <v>1.2372293718913936</v>
      </c>
      <c r="J31" s="7">
        <f t="shared" si="3"/>
        <v>0.43487851384583254</v>
      </c>
      <c r="K31" s="7">
        <f t="shared" si="4"/>
        <v>4.414899999999999</v>
      </c>
      <c r="L31" s="7">
        <f t="shared" si="5"/>
        <v>9.850246072296827</v>
      </c>
      <c r="M31" s="10"/>
    </row>
    <row r="32" spans="1:13" ht="12.75">
      <c r="A32" s="1"/>
      <c r="B32" s="1"/>
      <c r="C32" s="3"/>
      <c r="D32" s="9"/>
      <c r="E32" s="3"/>
      <c r="F32" s="3"/>
      <c r="G32" s="10"/>
      <c r="H32" s="10"/>
      <c r="I32" s="8"/>
      <c r="J32" s="10"/>
      <c r="K32" s="10"/>
      <c r="L32" s="10"/>
      <c r="M32" s="10"/>
    </row>
    <row r="33" spans="1:13" ht="12.75">
      <c r="A33" s="1"/>
      <c r="B33" s="1"/>
      <c r="C33" s="3"/>
      <c r="D33" s="9"/>
      <c r="E33" s="3"/>
      <c r="F33" s="3"/>
      <c r="G33" s="10"/>
      <c r="H33" s="10"/>
      <c r="I33" s="8"/>
      <c r="J33" s="10"/>
      <c r="K33" s="10"/>
      <c r="L33" s="10"/>
      <c r="M33" s="10"/>
    </row>
    <row r="34" spans="1:13" ht="12.75">
      <c r="A34" s="5"/>
      <c r="B34" s="19">
        <v>60</v>
      </c>
      <c r="C34" s="2">
        <v>3671</v>
      </c>
      <c r="D34" s="6">
        <f t="shared" si="0"/>
        <v>64.07103684907779</v>
      </c>
      <c r="E34" s="2">
        <v>6321</v>
      </c>
      <c r="F34" s="2">
        <v>0.3</v>
      </c>
      <c r="G34" s="7">
        <f t="shared" si="1"/>
        <v>0.7047814044425</v>
      </c>
      <c r="H34" s="7">
        <f t="shared" si="2"/>
        <v>0.05427873</v>
      </c>
      <c r="I34" s="7">
        <f>0.503*9.81*G34</f>
        <v>3.4776945055232056</v>
      </c>
      <c r="J34" s="7">
        <f t="shared" si="3"/>
        <v>0.5501810639967103</v>
      </c>
      <c r="K34" s="7">
        <f t="shared" si="4"/>
        <v>2.703</v>
      </c>
      <c r="L34" s="7">
        <f>J34/K34*100</f>
        <v>20.354460377236787</v>
      </c>
      <c r="M34" s="10"/>
    </row>
    <row r="35" spans="1:13" ht="12.75">
      <c r="A35" s="5"/>
      <c r="B35" s="19"/>
      <c r="C35" s="2">
        <v>1996</v>
      </c>
      <c r="D35" s="6">
        <f t="shared" si="0"/>
        <v>34.836771874355556</v>
      </c>
      <c r="E35" s="2">
        <v>3517</v>
      </c>
      <c r="F35" s="2">
        <v>0.45</v>
      </c>
      <c r="G35" s="7">
        <f t="shared" si="1"/>
        <v>0.38320449013</v>
      </c>
      <c r="H35" s="7">
        <f t="shared" si="2"/>
        <v>0.05427873</v>
      </c>
      <c r="I35" s="7">
        <f>0.503*9.81*G35</f>
        <v>1.890895732232176</v>
      </c>
      <c r="J35" s="7">
        <f t="shared" si="3"/>
        <v>0.5376445073165129</v>
      </c>
      <c r="K35" s="7">
        <f t="shared" si="4"/>
        <v>4.0545</v>
      </c>
      <c r="L35" s="7">
        <f t="shared" si="5"/>
        <v>13.26043919882878</v>
      </c>
      <c r="M35" s="10"/>
    </row>
    <row r="36" spans="1:13" ht="12.75">
      <c r="A36" s="5"/>
      <c r="B36" s="19"/>
      <c r="C36" s="2">
        <v>956</v>
      </c>
      <c r="D36" s="6">
        <f t="shared" si="0"/>
        <v>16.685347651244445</v>
      </c>
      <c r="E36" s="2">
        <v>1906</v>
      </c>
      <c r="F36" s="2">
        <v>0.4</v>
      </c>
      <c r="G36" s="7">
        <f t="shared" si="1"/>
        <v>0.18353882392999998</v>
      </c>
      <c r="H36" s="7">
        <f t="shared" si="2"/>
        <v>0.05427873</v>
      </c>
      <c r="I36" s="7">
        <f>0.503*9.81*G36</f>
        <v>0.9056594789649098</v>
      </c>
      <c r="J36" s="7">
        <f t="shared" si="3"/>
        <v>0.47516237091548263</v>
      </c>
      <c r="K36" s="7">
        <f t="shared" si="4"/>
        <v>3.604</v>
      </c>
      <c r="L36" s="7">
        <f t="shared" si="5"/>
        <v>13.18430551929752</v>
      </c>
      <c r="M36" s="10"/>
    </row>
    <row r="37" spans="1:13" ht="12.75">
      <c r="A37" s="5"/>
      <c r="B37" s="1"/>
      <c r="C37" s="3"/>
      <c r="D37" s="9"/>
      <c r="E37" s="3"/>
      <c r="F37" s="3"/>
      <c r="G37" s="10"/>
      <c r="H37" s="10"/>
      <c r="I37" s="10"/>
      <c r="J37" s="10"/>
      <c r="K37" s="10"/>
      <c r="L37" s="10"/>
      <c r="M37" s="10"/>
    </row>
    <row r="38" spans="1:13" ht="12.75">
      <c r="A38" s="5"/>
      <c r="B38" s="1"/>
      <c r="C38" s="3"/>
      <c r="D38" s="9"/>
      <c r="E38" s="3"/>
      <c r="F38" s="3"/>
      <c r="G38" s="10"/>
      <c r="H38" s="10"/>
      <c r="I38" s="10"/>
      <c r="J38" s="10"/>
      <c r="K38" s="10"/>
      <c r="L38" s="10"/>
      <c r="M38" s="10"/>
    </row>
    <row r="39" spans="1:13" ht="12.75">
      <c r="A39" s="5"/>
      <c r="B39" s="19">
        <v>70</v>
      </c>
      <c r="C39" s="2">
        <v>1523</v>
      </c>
      <c r="D39" s="6">
        <f t="shared" si="0"/>
        <v>26.581364511344447</v>
      </c>
      <c r="E39" s="2">
        <v>2660</v>
      </c>
      <c r="F39" s="2">
        <v>0.56</v>
      </c>
      <c r="G39" s="7">
        <f t="shared" si="1"/>
        <v>0.29239500925249995</v>
      </c>
      <c r="H39" s="7">
        <f t="shared" si="2"/>
        <v>0.05427873</v>
      </c>
      <c r="I39" s="7">
        <f>0.503*9.81*G39</f>
        <v>1.4428027055058132</v>
      </c>
      <c r="J39" s="7">
        <f t="shared" si="3"/>
        <v>0.5424070321450425</v>
      </c>
      <c r="K39" s="7">
        <f t="shared" si="4"/>
        <v>5.0456</v>
      </c>
      <c r="L39" s="7">
        <f t="shared" si="5"/>
        <v>10.750099733332853</v>
      </c>
      <c r="M39" s="10"/>
    </row>
    <row r="40" spans="1:13" ht="12.75">
      <c r="A40" s="5"/>
      <c r="B40" s="19"/>
      <c r="C40" s="2">
        <v>1305</v>
      </c>
      <c r="D40" s="6">
        <f t="shared" si="0"/>
        <v>22.7765467415</v>
      </c>
      <c r="E40" s="2">
        <v>2244</v>
      </c>
      <c r="F40" s="2">
        <v>0.55</v>
      </c>
      <c r="G40" s="7">
        <f t="shared" si="1"/>
        <v>0.25054201383749997</v>
      </c>
      <c r="H40" s="7">
        <f t="shared" si="2"/>
        <v>0.05427873</v>
      </c>
      <c r="I40" s="7">
        <f>0.503*9.81*G40</f>
        <v>1.2362820293401748</v>
      </c>
      <c r="J40" s="7">
        <f t="shared" si="3"/>
        <v>0.5509278205615752</v>
      </c>
      <c r="K40" s="7">
        <f t="shared" si="4"/>
        <v>4.955500000000001</v>
      </c>
      <c r="L40" s="7">
        <f t="shared" si="5"/>
        <v>11.11750218063919</v>
      </c>
      <c r="M40" s="10"/>
    </row>
    <row r="41" spans="1:13" ht="12.75">
      <c r="A41" s="5"/>
      <c r="B41" s="19"/>
      <c r="C41" s="2">
        <v>1076</v>
      </c>
      <c r="D41" s="6">
        <f t="shared" si="0"/>
        <v>18.779742753911112</v>
      </c>
      <c r="E41" s="2">
        <v>2123</v>
      </c>
      <c r="F41" s="2">
        <v>0.54</v>
      </c>
      <c r="G41" s="7">
        <f t="shared" si="1"/>
        <v>0.20657717003</v>
      </c>
      <c r="H41" s="7">
        <f t="shared" si="2"/>
        <v>0.05427873</v>
      </c>
      <c r="I41" s="7">
        <f>0.503*9.81*G41</f>
        <v>1.019340585111133</v>
      </c>
      <c r="J41" s="7">
        <f t="shared" si="3"/>
        <v>0.48014158507354354</v>
      </c>
      <c r="K41" s="7">
        <f t="shared" si="4"/>
        <v>4.8654</v>
      </c>
      <c r="L41" s="7">
        <f t="shared" si="5"/>
        <v>9.868491492447559</v>
      </c>
      <c r="M41" s="10"/>
    </row>
    <row r="42" spans="1:13" ht="12.75">
      <c r="A42" s="5"/>
      <c r="B42" s="1"/>
      <c r="C42" s="3"/>
      <c r="D42" s="9"/>
      <c r="E42" s="3"/>
      <c r="F42" s="3"/>
      <c r="G42" s="10"/>
      <c r="H42" s="10"/>
      <c r="I42" s="10"/>
      <c r="J42" s="10"/>
      <c r="K42" s="10"/>
      <c r="L42" s="10"/>
      <c r="M42" s="10"/>
    </row>
    <row r="43" spans="1:13" ht="12.75">
      <c r="A43" s="5"/>
      <c r="B43" s="1"/>
      <c r="C43" s="3"/>
      <c r="D43" s="9"/>
      <c r="E43" s="3"/>
      <c r="F43" s="3"/>
      <c r="G43" s="10"/>
      <c r="H43" s="10"/>
      <c r="I43" s="10"/>
      <c r="J43" s="10"/>
      <c r="K43" s="10"/>
      <c r="L43" s="10"/>
      <c r="M43" s="10"/>
    </row>
    <row r="44" spans="1:13" ht="12.75">
      <c r="A44" s="5"/>
      <c r="B44" s="19">
        <v>80</v>
      </c>
      <c r="C44" s="2">
        <v>1300</v>
      </c>
      <c r="D44" s="6">
        <f t="shared" si="0"/>
        <v>22.68928027888889</v>
      </c>
      <c r="E44" s="2">
        <v>2327</v>
      </c>
      <c r="F44" s="2">
        <v>0.55</v>
      </c>
      <c r="G44" s="7">
        <f t="shared" si="1"/>
        <v>0.24958208275000002</v>
      </c>
      <c r="H44" s="7">
        <f t="shared" si="2"/>
        <v>0.05427873</v>
      </c>
      <c r="I44" s="7">
        <f>0.503*9.81*G44</f>
        <v>1.2315453165840826</v>
      </c>
      <c r="J44" s="7">
        <f t="shared" si="3"/>
        <v>0.529241648725433</v>
      </c>
      <c r="K44" s="7">
        <f t="shared" si="4"/>
        <v>4.955500000000001</v>
      </c>
      <c r="L44" s="7">
        <f t="shared" si="5"/>
        <v>10.679883941588798</v>
      </c>
      <c r="M44" s="10"/>
    </row>
    <row r="45" spans="1:13" ht="12.75">
      <c r="A45" s="5"/>
      <c r="B45" s="19"/>
      <c r="C45" s="2">
        <v>1255</v>
      </c>
      <c r="D45" s="6">
        <f t="shared" si="0"/>
        <v>21.90388211538889</v>
      </c>
      <c r="E45" s="2">
        <v>2416</v>
      </c>
      <c r="F45" s="2">
        <v>0.56</v>
      </c>
      <c r="G45" s="7">
        <f t="shared" si="1"/>
        <v>0.2409427029625</v>
      </c>
      <c r="H45" s="7">
        <f t="shared" si="2"/>
        <v>0.05427873</v>
      </c>
      <c r="I45" s="7">
        <f>0.503*9.81*G45</f>
        <v>1.1889149017792489</v>
      </c>
      <c r="J45" s="7">
        <f t="shared" si="3"/>
        <v>0.49210053881591426</v>
      </c>
      <c r="K45" s="7">
        <f t="shared" si="4"/>
        <v>5.0456</v>
      </c>
      <c r="L45" s="7">
        <f t="shared" si="5"/>
        <v>9.753062843188406</v>
      </c>
      <c r="M45" s="10"/>
    </row>
    <row r="46" spans="1:13" ht="12.75">
      <c r="A46" s="5"/>
      <c r="B46" s="19"/>
      <c r="C46" s="2">
        <v>1584</v>
      </c>
      <c r="D46" s="6">
        <f t="shared" si="0"/>
        <v>27.6460153552</v>
      </c>
      <c r="E46" s="2">
        <v>2561</v>
      </c>
      <c r="F46" s="2">
        <v>0.52</v>
      </c>
      <c r="G46" s="7">
        <f t="shared" si="1"/>
        <v>0.30410616852</v>
      </c>
      <c r="H46" s="7">
        <f t="shared" si="2"/>
        <v>0.05427873</v>
      </c>
      <c r="I46" s="7">
        <f>0.503*9.81*G46</f>
        <v>1.5005906011301435</v>
      </c>
      <c r="J46" s="7">
        <f t="shared" si="3"/>
        <v>0.5859393210191892</v>
      </c>
      <c r="K46" s="7">
        <f t="shared" si="4"/>
        <v>4.6852</v>
      </c>
      <c r="L46" s="7">
        <f t="shared" si="5"/>
        <v>12.50617521171325</v>
      </c>
      <c r="M46" s="10"/>
    </row>
    <row r="47" spans="1:13" ht="12.75">
      <c r="A47" s="5"/>
      <c r="B47" s="1"/>
      <c r="C47" s="3"/>
      <c r="D47" s="9"/>
      <c r="E47" s="3"/>
      <c r="F47" s="3"/>
      <c r="G47" s="10"/>
      <c r="H47" s="10"/>
      <c r="I47" s="8"/>
      <c r="J47" s="10"/>
      <c r="K47" s="10"/>
      <c r="L47" s="10"/>
      <c r="M47" s="10"/>
    </row>
    <row r="48" spans="1:13" ht="12.75">
      <c r="A48" s="5"/>
      <c r="B48" s="1"/>
      <c r="C48" s="3"/>
      <c r="D48" s="9"/>
      <c r="E48" s="3"/>
      <c r="F48" s="3"/>
      <c r="G48" s="10"/>
      <c r="H48" s="10"/>
      <c r="I48" s="8"/>
      <c r="J48" s="10"/>
      <c r="K48" s="10"/>
      <c r="L48" s="10"/>
      <c r="M48" s="10"/>
    </row>
    <row r="49" spans="1:13" ht="12.75">
      <c r="A49" s="5"/>
      <c r="B49" s="19">
        <v>90</v>
      </c>
      <c r="C49" s="2">
        <v>1278</v>
      </c>
      <c r="D49" s="6">
        <f t="shared" si="0"/>
        <v>22.3053078434</v>
      </c>
      <c r="E49" s="2">
        <v>2249</v>
      </c>
      <c r="F49" s="2">
        <v>0.58</v>
      </c>
      <c r="G49" s="7">
        <f t="shared" si="1"/>
        <v>0.24535838596499998</v>
      </c>
      <c r="H49" s="7">
        <f t="shared" si="2"/>
        <v>0.05427873</v>
      </c>
      <c r="I49" s="7">
        <f>0.503*9.81*G49</f>
        <v>1.210703780457275</v>
      </c>
      <c r="J49" s="7">
        <f t="shared" si="3"/>
        <v>0.538329826792919</v>
      </c>
      <c r="K49" s="7">
        <f t="shared" si="4"/>
        <v>5.2258</v>
      </c>
      <c r="L49" s="7">
        <f t="shared" si="5"/>
        <v>10.301385946513816</v>
      </c>
      <c r="M49" s="10"/>
    </row>
    <row r="50" spans="1:13" ht="12.75">
      <c r="A50" s="5"/>
      <c r="B50" s="19"/>
      <c r="C50" s="2">
        <v>1804</v>
      </c>
      <c r="D50" s="6">
        <f t="shared" si="0"/>
        <v>31.48573971008889</v>
      </c>
      <c r="E50" s="2">
        <v>3171</v>
      </c>
      <c r="F50" s="2">
        <v>0.56</v>
      </c>
      <c r="G50" s="7">
        <f t="shared" si="1"/>
        <v>0.34634313636999997</v>
      </c>
      <c r="H50" s="7">
        <f t="shared" si="2"/>
        <v>0.05427873</v>
      </c>
      <c r="I50" s="7">
        <f>0.503*9.81*G50</f>
        <v>1.709005962398219</v>
      </c>
      <c r="J50" s="7">
        <f t="shared" si="3"/>
        <v>0.5389485847991861</v>
      </c>
      <c r="K50" s="7">
        <f t="shared" si="4"/>
        <v>5.0456</v>
      </c>
      <c r="L50" s="7">
        <f t="shared" si="5"/>
        <v>10.681555906119906</v>
      </c>
      <c r="M50" s="10"/>
    </row>
    <row r="51" spans="1:13" ht="12.75">
      <c r="A51" s="5"/>
      <c r="B51" s="19"/>
      <c r="C51" s="2">
        <v>1942</v>
      </c>
      <c r="D51" s="6">
        <f t="shared" si="0"/>
        <v>33.89429407815555</v>
      </c>
      <c r="E51" s="2">
        <v>2994</v>
      </c>
      <c r="F51" s="2">
        <v>0.53</v>
      </c>
      <c r="G51" s="7">
        <f t="shared" si="1"/>
        <v>0.372837234385</v>
      </c>
      <c r="H51" s="7">
        <f t="shared" si="2"/>
        <v>0.05427873</v>
      </c>
      <c r="I51" s="7">
        <f>0.503*9.81*G51</f>
        <v>1.8397392344663754</v>
      </c>
      <c r="J51" s="7">
        <f t="shared" si="3"/>
        <v>0.6144753622132182</v>
      </c>
      <c r="K51" s="7">
        <f t="shared" si="4"/>
        <v>4.7753000000000005</v>
      </c>
      <c r="L51" s="7">
        <f t="shared" si="5"/>
        <v>12.867785525793524</v>
      </c>
      <c r="M51" s="10"/>
    </row>
    <row r="52" spans="1:13" ht="12.75">
      <c r="A52" s="5"/>
      <c r="B52" s="1"/>
      <c r="C52" s="3"/>
      <c r="D52" s="9"/>
      <c r="E52" s="3"/>
      <c r="F52" s="3"/>
      <c r="G52" s="10"/>
      <c r="H52" s="10"/>
      <c r="I52" s="8"/>
      <c r="J52" s="10"/>
      <c r="K52" s="10"/>
      <c r="L52" s="18"/>
      <c r="M52" s="18"/>
    </row>
    <row r="53" spans="1:13" ht="12.75">
      <c r="A53" s="5"/>
      <c r="B53" s="1"/>
      <c r="C53" s="3"/>
      <c r="D53" s="9"/>
      <c r="E53" s="3"/>
      <c r="F53" s="3"/>
      <c r="G53" s="10"/>
      <c r="H53" s="10"/>
      <c r="I53" s="8"/>
      <c r="J53" s="10"/>
      <c r="K53" s="10"/>
      <c r="L53" s="10"/>
      <c r="M53" s="10"/>
    </row>
    <row r="54" spans="1:13" ht="12.75">
      <c r="A54" s="5"/>
      <c r="B54" s="19">
        <v>100</v>
      </c>
      <c r="C54" s="2">
        <v>1818</v>
      </c>
      <c r="D54" s="6">
        <f t="shared" si="0"/>
        <v>31.7300858054</v>
      </c>
      <c r="E54" s="2">
        <v>2977</v>
      </c>
      <c r="F54" s="2">
        <v>0.56</v>
      </c>
      <c r="G54" s="7">
        <f t="shared" si="1"/>
        <v>0.349030943415</v>
      </c>
      <c r="H54" s="7">
        <f t="shared" si="2"/>
        <v>0.05427873</v>
      </c>
      <c r="I54" s="7">
        <f>0.503*9.81*G54</f>
        <v>1.7222687581152785</v>
      </c>
      <c r="J54" s="7">
        <f t="shared" si="3"/>
        <v>0.5785249439419814</v>
      </c>
      <c r="K54" s="7">
        <f t="shared" si="4"/>
        <v>5.0456</v>
      </c>
      <c r="L54" s="7">
        <f t="shared" si="5"/>
        <v>11.465929600879605</v>
      </c>
      <c r="M54" s="10"/>
    </row>
    <row r="55" spans="1:13" ht="12.75">
      <c r="A55" s="5"/>
      <c r="B55" s="19"/>
      <c r="C55" s="2">
        <v>1519</v>
      </c>
      <c r="D55" s="6">
        <f t="shared" si="0"/>
        <v>26.511551341255554</v>
      </c>
      <c r="E55" s="2">
        <v>2598</v>
      </c>
      <c r="F55" s="2">
        <v>0.58</v>
      </c>
      <c r="G55" s="7">
        <f t="shared" si="1"/>
        <v>0.29162706438249997</v>
      </c>
      <c r="H55" s="7">
        <f t="shared" si="2"/>
        <v>0.05427873</v>
      </c>
      <c r="I55" s="7">
        <f>0.503*9.81*G55</f>
        <v>1.4390133353009393</v>
      </c>
      <c r="J55" s="7">
        <f t="shared" si="3"/>
        <v>0.5538927387609467</v>
      </c>
      <c r="K55" s="7">
        <f t="shared" si="4"/>
        <v>5.2258</v>
      </c>
      <c r="L55" s="7">
        <f t="shared" si="5"/>
        <v>10.599195123444195</v>
      </c>
      <c r="M55" s="10"/>
    </row>
    <row r="56" spans="1:13" ht="12.75">
      <c r="A56" s="5"/>
      <c r="B56" s="19"/>
      <c r="C56" s="2">
        <v>1106</v>
      </c>
      <c r="D56" s="6">
        <f t="shared" si="0"/>
        <v>19.30334152957778</v>
      </c>
      <c r="E56" s="2">
        <v>2130</v>
      </c>
      <c r="F56" s="2">
        <v>0.6</v>
      </c>
      <c r="G56" s="7">
        <f t="shared" si="1"/>
        <v>0.212336756555</v>
      </c>
      <c r="H56" s="7">
        <f t="shared" si="2"/>
        <v>0.05427873</v>
      </c>
      <c r="I56" s="7">
        <f>0.503*9.81*G56</f>
        <v>1.0477608616476886</v>
      </c>
      <c r="J56" s="7">
        <f t="shared" si="3"/>
        <v>0.49190650781581624</v>
      </c>
      <c r="K56" s="7">
        <f t="shared" si="4"/>
        <v>5.406</v>
      </c>
      <c r="L56" s="7">
        <f t="shared" si="5"/>
        <v>9.099269474950358</v>
      </c>
      <c r="M56" s="10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mergeCells count="12">
    <mergeCell ref="A1:B1"/>
    <mergeCell ref="B5:B9"/>
    <mergeCell ref="B12:B16"/>
    <mergeCell ref="B19:B21"/>
    <mergeCell ref="B44:B46"/>
    <mergeCell ref="B49:B51"/>
    <mergeCell ref="B54:B56"/>
    <mergeCell ref="A2:B2"/>
    <mergeCell ref="B24:B26"/>
    <mergeCell ref="B29:B31"/>
    <mergeCell ref="B34:B36"/>
    <mergeCell ref="B39:B4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Zeben</cp:lastModifiedBy>
  <dcterms:created xsi:type="dcterms:W3CDTF">2007-09-19T01:27:34Z</dcterms:created>
  <dcterms:modified xsi:type="dcterms:W3CDTF">2007-09-22T22:29:42Z</dcterms:modified>
  <cp:category/>
  <cp:version/>
  <cp:contentType/>
  <cp:contentStatus/>
</cp:coreProperties>
</file>