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13930" windowHeight="9430" tabRatio="764" activeTab="9"/>
  </bookViews>
  <sheets>
    <sheet name="Ex1" sheetId="1" r:id="rId1"/>
    <sheet name="Ex2" sheetId="2" r:id="rId2"/>
    <sheet name="Ex3 " sheetId="3" r:id="rId3"/>
    <sheet name="Ex4" sheetId="4" r:id="rId4"/>
    <sheet name="Ex5" sheetId="5" r:id="rId5"/>
    <sheet name="Ex6" sheetId="6" r:id="rId6"/>
    <sheet name="Ex8" sheetId="7" r:id="rId7"/>
    <sheet name="Ex9" sheetId="8" r:id="rId8"/>
    <sheet name="Ex10" sheetId="9" r:id="rId9"/>
    <sheet name="Ex11" sheetId="10" r:id="rId10"/>
    <sheet name="Ex12" sheetId="11" r:id="rId11"/>
  </sheets>
  <definedNames>
    <definedName name="amzn">'Ex12'!#REF!</definedName>
  </definedNames>
  <calcPr fullCalcOnLoad="1" iterate="1" iterateCount="100" iterateDelta="0.001"/>
</workbook>
</file>

<file path=xl/comments10.xml><?xml version="1.0" encoding="utf-8"?>
<comments xmlns="http://schemas.openxmlformats.org/spreadsheetml/2006/main">
  <authors>
    <author>Aswath Damodaran</author>
  </authors>
  <commentList>
    <comment ref="C49" authorId="0">
      <text>
        <r>
          <rPr>
            <b/>
            <sz val="9"/>
            <rFont val="Geneva"/>
            <family val="0"/>
          </rPr>
          <t>Aswath Damodaran:</t>
        </r>
        <r>
          <rPr>
            <sz val="9"/>
            <rFont val="Geneva"/>
            <family val="0"/>
          </rPr>
          <t xml:space="preserve">
I don't have a crystal ball but you should look at 
a. Revenue growth in your company in recent years
b. Your company's revenues, relative to the overall market size and larger players in the sector. 
Suggestion: Check your revenues in year 10 against the overall market and see what market share are you giving your company. Check your company's revenues against other companies in the sector.
Note that this number can be negative for a declining firm.</t>
        </r>
      </text>
    </comment>
    <comment ref="C50" authorId="0">
      <text>
        <r>
          <rPr>
            <b/>
            <sz val="9"/>
            <rFont val="Geneva"/>
            <family val="0"/>
          </rPr>
          <t>Aswath Damodaran:</t>
        </r>
        <r>
          <rPr>
            <sz val="9"/>
            <rFont val="Geneva"/>
            <family val="0"/>
          </rPr>
          <t xml:space="preserve">
You should start by looking at your company's current pre-tax operating margin (Divide cell B4 by cell B3 on this page) but also look at the average for your industry. (You can check my estimates of industry averages in the last worksheet on this spreadsheet.) </t>
        </r>
      </text>
    </comment>
    <comment ref="C51" authorId="0">
      <text>
        <r>
          <rPr>
            <b/>
            <sz val="9"/>
            <rFont val="Geneva"/>
            <family val="0"/>
          </rPr>
          <t>Aswath Damodaran:</t>
        </r>
        <r>
          <rPr>
            <sz val="9"/>
            <rFont val="Geneva"/>
            <family val="0"/>
          </rPr>
          <t xml:space="preserve">
You are probably wondering what this is but it is how I compute how much you are going to reinvest to keep your business growing in future years. The higher you set this number, the more efficiently you are growing and the higher the value of your growth. Again, look at your company's current number (divide cell B3 by the sum of cells B5 and B6). Look at the industry averages as well in the worksheet.</t>
        </r>
      </text>
    </comment>
    <comment ref="C54" authorId="0">
      <text>
        <r>
          <rPr>
            <b/>
            <sz val="9"/>
            <rFont val="Geneva"/>
            <family val="0"/>
          </rPr>
          <t>Aswath Damodaran:</t>
        </r>
        <r>
          <rPr>
            <sz val="9"/>
            <rFont val="Geneva"/>
            <family val="0"/>
          </rPr>
          <t xml:space="preserve">
This should be today's long term riskfree rate. If you are working with a currency where the government has default risk, clean up the government bond rate to make it riskfree (by subtracting the default spread for the government).</t>
        </r>
      </text>
    </comment>
    <comment ref="C55" authorId="0">
      <text>
        <r>
          <rPr>
            <b/>
            <sz val="9"/>
            <rFont val="Geneva"/>
            <family val="0"/>
          </rPr>
          <t>Aswath Damodaran:</t>
        </r>
        <r>
          <rPr>
            <sz val="9"/>
            <rFont val="Geneva"/>
            <family val="0"/>
          </rPr>
          <t xml:space="preserve">
Enter the current cost of capital for your firm. If you don't know what it is, you can use the worksheet to compute it.</t>
        </r>
      </text>
    </comment>
    <comment ref="C63" authorId="0">
      <text>
        <r>
          <rPr>
            <b/>
            <sz val="9"/>
            <rFont val="Geneva"/>
            <family val="0"/>
          </rPr>
          <t>Aswath Damodaran:</t>
        </r>
        <r>
          <rPr>
            <sz val="9"/>
            <rFont val="Geneva"/>
            <family val="0"/>
          </rPr>
          <t xml:space="preserve">
Use a sector average beta, if need be.</t>
        </r>
      </text>
    </comment>
    <comment ref="C65" authorId="0">
      <text>
        <r>
          <rPr>
            <b/>
            <sz val="9"/>
            <rFont val="Geneva"/>
            <family val="0"/>
          </rPr>
          <t>Aswath Damodaran:</t>
        </r>
        <r>
          <rPr>
            <sz val="9"/>
            <rFont val="Geneva"/>
            <family val="0"/>
          </rPr>
          <t xml:space="preserve">
If your company has risk exposure in emergiing markets, incorporate that risk premiums here. See worksheet on country risk premiums.</t>
        </r>
      </text>
    </comment>
    <comment ref="C69" authorId="0">
      <text>
        <r>
          <rPr>
            <b/>
            <sz val="9"/>
            <rFont val="Geneva"/>
            <family val="0"/>
          </rPr>
          <t>Aswath Damodaran:</t>
        </r>
        <r>
          <rPr>
            <sz val="9"/>
            <rFont val="Geneva"/>
            <family val="0"/>
          </rPr>
          <t xml:space="preserve">
Current, long term cost of borrowing money. If you have a rating use it, if not use a synthetic rating.</t>
        </r>
      </text>
    </comment>
  </commentList>
</comments>
</file>

<file path=xl/sharedStrings.xml><?xml version="1.0" encoding="utf-8"?>
<sst xmlns="http://schemas.openxmlformats.org/spreadsheetml/2006/main" count="471" uniqueCount="355">
  <si>
    <t>Provision for income taxes</t>
  </si>
  <si>
    <t>Mean</t>
  </si>
  <si>
    <t>Median</t>
  </si>
  <si>
    <t>Year Ended</t>
  </si>
  <si>
    <t>Three Months Ended</t>
  </si>
  <si>
    <t>December 31,</t>
  </si>
  <si>
    <t>March  31,</t>
  </si>
  <si>
    <t>    2009    </t>
  </si>
  <si>
    <t>    2010    </t>
  </si>
  <si>
    <t>    2011    </t>
  </si>
  <si>
    <t>    2012    </t>
  </si>
  <si>
    <t xml:space="preserve">Costs and expenses: </t>
  </si>
  <si>
    <t xml:space="preserve">Cost of revenue </t>
  </si>
  <si>
    <t xml:space="preserve">Marketing and sales </t>
  </si>
  <si>
    <t xml:space="preserve">Research and development </t>
  </si>
  <si>
    <t xml:space="preserve">General and administrative </t>
  </si>
  <si>
    <t>Total costs and expenses</t>
  </si>
  <si>
    <t>Interest and other income (expense), net</t>
  </si>
  <si>
    <t>Income before provision for income taxes</t>
  </si>
  <si>
    <t>Net income (loss) attributable to Class A and Class B common stockholders</t>
  </si>
  <si>
    <t>  </t>
  </si>
  <si>
    <t>Basic</t>
  </si>
  <si>
    <t>Diluted</t>
  </si>
  <si>
    <t>Working capital</t>
  </si>
  <si>
    <t>Property and equipment, net</t>
  </si>
  <si>
    <t>Total stockholders’ equity</t>
  </si>
  <si>
    <t>Q1'04</t>
  </si>
  <si>
    <t>Q2'04</t>
  </si>
  <si>
    <t>Q1'05</t>
  </si>
  <si>
    <t>Q3'04</t>
  </si>
  <si>
    <t>Q4'04</t>
  </si>
  <si>
    <t>Number of deals</t>
  </si>
  <si>
    <t>Q2'05</t>
  </si>
  <si>
    <t>Q3'05</t>
  </si>
  <si>
    <t>Q4'05</t>
  </si>
  <si>
    <t>Q1'06</t>
  </si>
  <si>
    <t>Q2'06</t>
  </si>
  <si>
    <t>Q3'06</t>
  </si>
  <si>
    <t>Q4'06</t>
  </si>
  <si>
    <t>Q1'07</t>
  </si>
  <si>
    <t>Q2'07</t>
  </si>
  <si>
    <t>Q3'07</t>
  </si>
  <si>
    <t>Q4'07</t>
  </si>
  <si>
    <t>Q1'08</t>
  </si>
  <si>
    <t>Q2'08</t>
  </si>
  <si>
    <t>Q3'08</t>
  </si>
  <si>
    <t>Q4'08</t>
  </si>
  <si>
    <t>Q1'09</t>
  </si>
  <si>
    <t>Q2'09</t>
  </si>
  <si>
    <t>Q3'09</t>
  </si>
  <si>
    <t>Q4'09</t>
  </si>
  <si>
    <t>Q1'10</t>
  </si>
  <si>
    <t>Q2'10</t>
  </si>
  <si>
    <t>Q3'10</t>
  </si>
  <si>
    <t>Q4'11</t>
  </si>
  <si>
    <t>Q1'11</t>
  </si>
  <si>
    <t>Q4'10</t>
  </si>
  <si>
    <t>Q2'11</t>
  </si>
  <si>
    <t>Q3'11</t>
  </si>
  <si>
    <t>Q1'12</t>
  </si>
  <si>
    <t>Capital raised ($B)</t>
  </si>
  <si>
    <t>Name of Beneficial Owner</t>
  </si>
  <si>
    <t>Shares subject to voting proxy</t>
  </si>
  <si>
    <t>Dustin Moskovitz</t>
  </si>
  <si>
    <t>T. Rowe Price Associates, Inc.</t>
  </si>
  <si>
    <t>Mail.ru Group Limited</t>
  </si>
  <si>
    <t>Mark Pincus</t>
  </si>
  <si>
    <t>Microsoft Corporation</t>
  </si>
  <si>
    <t>Sean Parker</t>
  </si>
  <si>
    <t>Valiant Capital Opportunities, LLC</t>
  </si>
  <si>
    <t>All other selling stockholders</t>
  </si>
  <si>
    <t>Shares</t>
  </si>
  <si>
    <t>Class A</t>
  </si>
  <si>
    <t>Class B</t>
  </si>
  <si>
    <t>Date</t>
  </si>
  <si>
    <t>AAPL</t>
  </si>
  <si>
    <t>GOOG</t>
  </si>
  <si>
    <t>GRPN</t>
  </si>
  <si>
    <t>LNKD</t>
  </si>
  <si>
    <t>QQQ</t>
  </si>
  <si>
    <t>SPY</t>
  </si>
  <si>
    <t>ZYNG</t>
  </si>
  <si>
    <t>LinkedIn</t>
  </si>
  <si>
    <t>Groupon</t>
  </si>
  <si>
    <t>Zynga</t>
  </si>
  <si>
    <t>Company</t>
  </si>
  <si>
    <t>Ticker</t>
  </si>
  <si>
    <t>IPO date</t>
  </si>
  <si>
    <t>Price Range</t>
  </si>
  <si>
    <t>IPO price</t>
  </si>
  <si>
    <t>1st Day Total Return</t>
  </si>
  <si>
    <t>1st Week Total Return</t>
  </si>
  <si>
    <t>1st Month Total Return</t>
  </si>
  <si>
    <t>http://www.reuters.com/article/2011/05/19/us-linkedin-ipo-risks-idUSTRE74H0TL20110519</t>
  </si>
  <si>
    <t>$32 to $35; $42 to $45</t>
  </si>
  <si>
    <t>http://www.nyse.com/press/1305802537651.html</t>
  </si>
  <si>
    <t>Gross Proceeds</t>
  </si>
  <si>
    <t>$621 million</t>
  </si>
  <si>
    <t>$16 to $18</t>
  </si>
  <si>
    <t>http://articles.marketwatch.com/2011-10-21/markets/30759863_1_groupon-online-deals-zynga</t>
  </si>
  <si>
    <t>http://latimesblogs.latimes.com/money_co/2011/11/groupon-ipo.html</t>
  </si>
  <si>
    <t>http://articles.latimes.com/2011/dec/17/business/la-fi-ct-zynga-ipo-20111217</t>
  </si>
  <si>
    <t xml:space="preserve">$8.50 to $10 </t>
  </si>
  <si>
    <t>http://techcrunch.com/2011/12/02/zynga-sets-price-range-for-ipo-at-8-50-to-10-per-share/</t>
  </si>
  <si>
    <t>$1 billion</t>
  </si>
  <si>
    <t>Amazon</t>
  </si>
  <si>
    <t>Apple</t>
  </si>
  <si>
    <t>Cisco Systems</t>
  </si>
  <si>
    <t>Google</t>
  </si>
  <si>
    <t>Microsoft</t>
  </si>
  <si>
    <t>Yahoo!</t>
  </si>
  <si>
    <t>Firm</t>
  </si>
  <si>
    <t>EV/Sales</t>
  </si>
  <si>
    <t>2013E</t>
  </si>
  <si>
    <t>2014E</t>
  </si>
  <si>
    <t>ZNGA</t>
  </si>
  <si>
    <t>AMZN</t>
  </si>
  <si>
    <t>Mobile MAUs</t>
  </si>
  <si>
    <t>Total</t>
  </si>
  <si>
    <t>IYW</t>
  </si>
  <si>
    <t>CSCO</t>
  </si>
  <si>
    <t>MSFT</t>
  </si>
  <si>
    <t>YHOO</t>
  </si>
  <si>
    <t>Revenues</t>
  </si>
  <si>
    <t>Price/Earnings</t>
  </si>
  <si>
    <t>Total assets</t>
  </si>
  <si>
    <t>Total liabilities</t>
  </si>
  <si>
    <t>Income from operations</t>
  </si>
  <si>
    <t>Net income</t>
  </si>
  <si>
    <t>Revenue</t>
  </si>
  <si>
    <t>DCF</t>
  </si>
  <si>
    <t>Base year</t>
  </si>
  <si>
    <t>Assumptions:</t>
  </si>
  <si>
    <t>Revenue growth rate</t>
  </si>
  <si>
    <t>EBIT (Operating) margin</t>
  </si>
  <si>
    <t>Tax rate</t>
  </si>
  <si>
    <t>Cost of capital</t>
  </si>
  <si>
    <t>Free cash flow to firm ($ millions):</t>
  </si>
  <si>
    <t>EBIT</t>
  </si>
  <si>
    <t>EBIT(1-tax)</t>
  </si>
  <si>
    <t>FCFF</t>
  </si>
  <si>
    <t>Terminal value</t>
  </si>
  <si>
    <t>Present value:</t>
  </si>
  <si>
    <t>Cumulative discount factor</t>
  </si>
  <si>
    <t>- Debt</t>
  </si>
  <si>
    <t>Value of equity</t>
  </si>
  <si>
    <t>- Cost of equity options (after tax)</t>
  </si>
  <si>
    <t>Value of common equity</t>
  </si>
  <si>
    <t>Estimated value /share</t>
  </si>
  <si>
    <t>Price talk</t>
  </si>
  <si>
    <t>Price as % of value</t>
  </si>
  <si>
    <t>VALUATION OF FACEBOOK, BASED ON PROF. ASWATH DAMODARAN</t>
  </si>
  <si>
    <t>PV of FCFF and TV</t>
  </si>
  <si>
    <t>Assumtions ( in $ millions)</t>
  </si>
  <si>
    <t>Operating income or EBIT</t>
  </si>
  <si>
    <t>Book value of equity</t>
  </si>
  <si>
    <t>Book value of debt</t>
  </si>
  <si>
    <t xml:space="preserve">Current stock price </t>
  </si>
  <si>
    <t xml:space="preserve">Effective tax rate (last 3 years) </t>
  </si>
  <si>
    <t xml:space="preserve">Marginal tax rate </t>
  </si>
  <si>
    <t>The value drivers below:</t>
  </si>
  <si>
    <t xml:space="preserve">Compounded annual revenue growth rate over next 5 years </t>
  </si>
  <si>
    <t xml:space="preserve">Target pre-tax operating margin (EBIT as % of sales in year 10) </t>
  </si>
  <si>
    <t xml:space="preserve">Sales to capital ratio  (for computing reinvestment) </t>
  </si>
  <si>
    <t xml:space="preserve">Market numbers </t>
  </si>
  <si>
    <t>Riskfree rate</t>
  </si>
  <si>
    <t xml:space="preserve">Initial cost of capital </t>
  </si>
  <si>
    <t xml:space="preserve">Cost of capital after year 10 </t>
  </si>
  <si>
    <t>Estimation of Current Cost of Capital</t>
  </si>
  <si>
    <t>Equity</t>
  </si>
  <si>
    <t>Current Market Price per share</t>
  </si>
  <si>
    <t>Industry avg unlevered beta</t>
  </si>
  <si>
    <t>Riskfree Rate</t>
  </si>
  <si>
    <t>Equity Risk Premium</t>
  </si>
  <si>
    <t>Levered Beta for equity</t>
  </si>
  <si>
    <t>Debt</t>
  </si>
  <si>
    <t>Pre-tax Cost of Debt</t>
  </si>
  <si>
    <t>Preferred Stock</t>
  </si>
  <si>
    <t>Number of Preferred Shares</t>
  </si>
  <si>
    <t>Current Market Price per Share</t>
  </si>
  <si>
    <t>Annual Dividend per Share</t>
  </si>
  <si>
    <t>WACC</t>
  </si>
  <si>
    <t xml:space="preserve">Debt </t>
  </si>
  <si>
    <t>Preferred</t>
  </si>
  <si>
    <t>Capital</t>
  </si>
  <si>
    <t>Market values</t>
  </si>
  <si>
    <t>Weights in WACC</t>
  </si>
  <si>
    <t>Cost of Component</t>
  </si>
  <si>
    <t>Price/Sales</t>
  </si>
  <si>
    <t>$352.8 million</t>
  </si>
  <si>
    <r>
      <t xml:space="preserve">Earnings (loss) per share attributable to Class A and Class B common stockholders </t>
    </r>
    <r>
      <rPr>
        <sz val="6"/>
        <color indexed="8"/>
        <rFont val="Arial"/>
        <family val="2"/>
      </rPr>
      <t>(2)</t>
    </r>
    <r>
      <rPr>
        <sz val="10"/>
        <rFont val="Arial"/>
        <family val="2"/>
      </rPr>
      <t>:</t>
    </r>
  </si>
  <si>
    <t>Consolidated Balance Sheets:</t>
  </si>
  <si>
    <t>Consolidated Statements of Operations:</t>
  </si>
  <si>
    <t>US dollars in millions</t>
  </si>
  <si>
    <t>&lt;1.0</t>
  </si>
  <si>
    <t>Accel Partners</t>
  </si>
  <si>
    <t>DST Global Limited</t>
  </si>
  <si>
    <t>Goldman Sachs</t>
  </si>
  <si>
    <t>Elevation Partners</t>
  </si>
  <si>
    <t>Greylock Partners</t>
  </si>
  <si>
    <t>Meritech Capital Partners</t>
  </si>
  <si>
    <t>Reid Hoffman</t>
  </si>
  <si>
    <t>Tiger Global Management</t>
  </si>
  <si>
    <t>Executive Officers and Directors:</t>
  </si>
  <si>
    <t/>
  </si>
  <si>
    <t>Other Stockholders:</t>
  </si>
  <si>
    <t xml:space="preserve">     Total</t>
  </si>
  <si>
    <t>Increase in CAPEX + WC</t>
  </si>
  <si>
    <t>Increase in CAPEX + WC as % of sales</t>
  </si>
  <si>
    <t>Levels of Indices</t>
  </si>
  <si>
    <t>Average revenue per user</t>
  </si>
  <si>
    <t>US &amp; Canada</t>
  </si>
  <si>
    <t>Europe</t>
  </si>
  <si>
    <t>Asia</t>
  </si>
  <si>
    <t>Rest of World</t>
  </si>
  <si>
    <t>Worldwide</t>
  </si>
  <si>
    <t>DAUs</t>
  </si>
  <si>
    <t>MAUs</t>
  </si>
  <si>
    <t>Indexed to 100 as of May 16, 2007</t>
  </si>
  <si>
    <t>2012E</t>
  </si>
  <si>
    <t>2015E</t>
  </si>
  <si>
    <t>2016E</t>
  </si>
  <si>
    <t>2017E</t>
  </si>
  <si>
    <t>2018E</t>
  </si>
  <si>
    <t>2019E</t>
  </si>
  <si>
    <t>2020E</t>
  </si>
  <si>
    <t>2021E</t>
  </si>
  <si>
    <t>Terminal</t>
  </si>
  <si>
    <t>year</t>
  </si>
  <si>
    <t>Value of firm</t>
  </si>
  <si>
    <t>+ Excess Cash</t>
  </si>
  <si>
    <t>This year</t>
  </si>
  <si>
    <t>Excess Cash</t>
  </si>
  <si>
    <t>Year</t>
  </si>
  <si>
    <t>Highlights</t>
  </si>
  <si>
    <t>Monthly Active Users (MAUs)</t>
  </si>
  <si>
    <t>at year-end</t>
  </si>
  <si>
    <r>
      <t>·</t>
    </r>
    <r>
      <rPr>
        <sz val="7"/>
        <rFont val="Times New Roman"/>
        <family val="1"/>
      </rPr>
      <t xml:space="preserve">         </t>
    </r>
    <r>
      <rPr>
        <i/>
        <sz val="10"/>
        <rFont val="Arial"/>
        <family val="2"/>
      </rPr>
      <t>February</t>
    </r>
    <r>
      <rPr>
        <sz val="10"/>
        <rFont val="Arial"/>
        <family val="2"/>
      </rPr>
      <t>. Founded under the name thefacebook.com at Harvard University</t>
    </r>
  </si>
  <si>
    <r>
      <t>·</t>
    </r>
    <r>
      <rPr>
        <sz val="7"/>
        <rFont val="Times New Roman"/>
        <family val="1"/>
      </rPr>
      <t xml:space="preserve">         </t>
    </r>
    <r>
      <rPr>
        <i/>
        <sz val="10"/>
        <rFont val="Arial"/>
        <family val="2"/>
      </rPr>
      <t>September</t>
    </r>
    <r>
      <rPr>
        <sz val="10"/>
        <rFont val="Arial"/>
        <family val="2"/>
      </rPr>
      <t>. Introduced the Facebook Wall, a forum for users to post messages to their friends</t>
    </r>
  </si>
  <si>
    <r>
      <t>·</t>
    </r>
    <r>
      <rPr>
        <sz val="7"/>
        <rFont val="Times New Roman"/>
        <family val="1"/>
      </rPr>
      <t xml:space="preserve">         </t>
    </r>
    <r>
      <rPr>
        <sz val="10"/>
        <rFont val="Arial"/>
        <family val="2"/>
      </rPr>
      <t>Began to expand to colleges and universities around the country</t>
    </r>
  </si>
  <si>
    <r>
      <t>·</t>
    </r>
    <r>
      <rPr>
        <sz val="7"/>
        <rFont val="Times New Roman"/>
        <family val="1"/>
      </rPr>
      <t xml:space="preserve">         </t>
    </r>
    <r>
      <rPr>
        <sz val="10"/>
        <rFont val="Arial"/>
        <family val="2"/>
      </rPr>
      <t>Recorded $382,000 in revenue</t>
    </r>
  </si>
  <si>
    <t>1 million</t>
  </si>
  <si>
    <r>
      <t>·</t>
    </r>
    <r>
      <rPr>
        <sz val="7"/>
        <rFont val="Times New Roman"/>
        <family val="1"/>
      </rPr>
      <t xml:space="preserve">         </t>
    </r>
    <r>
      <rPr>
        <i/>
        <sz val="10"/>
        <rFont val="Arial"/>
        <family val="2"/>
      </rPr>
      <t>May</t>
    </r>
    <r>
      <rPr>
        <sz val="10"/>
        <rFont val="Arial"/>
        <family val="2"/>
      </rPr>
      <t>. Grew to support more than 800 college networks</t>
    </r>
  </si>
  <si>
    <r>
      <t>·</t>
    </r>
    <r>
      <rPr>
        <sz val="7"/>
        <rFont val="Times New Roman"/>
        <family val="1"/>
      </rPr>
      <t xml:space="preserve">         </t>
    </r>
    <r>
      <rPr>
        <i/>
        <sz val="10"/>
        <rFont val="Arial"/>
        <family val="2"/>
      </rPr>
      <t>September</t>
    </r>
    <r>
      <rPr>
        <sz val="10"/>
        <rFont val="Arial"/>
        <family val="2"/>
      </rPr>
      <t>. Added high school networks</t>
    </r>
  </si>
  <si>
    <r>
      <t>·</t>
    </r>
    <r>
      <rPr>
        <sz val="7"/>
        <rFont val="Times New Roman"/>
        <family val="1"/>
      </rPr>
      <t xml:space="preserve">         </t>
    </r>
    <r>
      <rPr>
        <i/>
        <sz val="10"/>
        <rFont val="Arial"/>
        <family val="2"/>
      </rPr>
      <t>October</t>
    </r>
    <r>
      <rPr>
        <sz val="10"/>
        <rFont val="Arial"/>
        <family val="2"/>
      </rPr>
      <t>. Added international school networks and introduced photos</t>
    </r>
  </si>
  <si>
    <r>
      <t>·</t>
    </r>
    <r>
      <rPr>
        <sz val="7"/>
        <rFont val="Times New Roman"/>
        <family val="1"/>
      </rPr>
      <t xml:space="preserve">         </t>
    </r>
    <r>
      <rPr>
        <sz val="10"/>
        <rFont val="Arial"/>
        <family val="2"/>
      </rPr>
      <t>Recorded $9 million in revenue</t>
    </r>
  </si>
  <si>
    <t>6 million</t>
  </si>
  <si>
    <r>
      <t>·</t>
    </r>
    <r>
      <rPr>
        <sz val="7"/>
        <rFont val="Times New Roman"/>
        <family val="1"/>
      </rPr>
      <t xml:space="preserve">         </t>
    </r>
    <r>
      <rPr>
        <i/>
        <sz val="10"/>
        <rFont val="Arial"/>
        <family val="2"/>
      </rPr>
      <t>April</t>
    </r>
    <r>
      <rPr>
        <sz val="10"/>
        <rFont val="Arial"/>
        <family val="2"/>
      </rPr>
      <t>. Launched Facebook Mobile</t>
    </r>
  </si>
  <si>
    <r>
      <t>·</t>
    </r>
    <r>
      <rPr>
        <sz val="7"/>
        <rFont val="Times New Roman"/>
        <family val="1"/>
      </rPr>
      <t xml:space="preserve">         </t>
    </r>
    <r>
      <rPr>
        <i/>
        <sz val="10"/>
        <rFont val="Arial"/>
        <family val="2"/>
      </rPr>
      <t>December</t>
    </r>
    <r>
      <rPr>
        <sz val="10"/>
        <rFont val="Arial"/>
        <family val="2"/>
      </rPr>
      <t>. Launched Facebook Connect, the next generation of the Facebook Platform</t>
    </r>
  </si>
  <si>
    <r>
      <t>·</t>
    </r>
    <r>
      <rPr>
        <sz val="7"/>
        <rFont val="Times New Roman"/>
        <family val="1"/>
      </rPr>
      <t xml:space="preserve">         </t>
    </r>
    <r>
      <rPr>
        <sz val="10"/>
        <rFont val="Arial"/>
        <family val="2"/>
      </rPr>
      <t>Expanded to 23 languages offered including French, German and Spanish</t>
    </r>
  </si>
  <si>
    <r>
      <t>·</t>
    </r>
    <r>
      <rPr>
        <sz val="7"/>
        <rFont val="Times New Roman"/>
        <family val="1"/>
      </rPr>
      <t xml:space="preserve">         </t>
    </r>
    <r>
      <rPr>
        <sz val="10"/>
        <rFont val="Arial"/>
        <family val="2"/>
      </rPr>
      <t>Recorded $272 million in revenue</t>
    </r>
  </si>
  <si>
    <t>12 million</t>
  </si>
  <si>
    <r>
      <t>·</t>
    </r>
    <r>
      <rPr>
        <sz val="7"/>
        <rFont val="Times New Roman"/>
        <family val="1"/>
      </rPr>
      <t xml:space="preserve">         </t>
    </r>
    <r>
      <rPr>
        <i/>
        <sz val="10"/>
        <rFont val="Arial"/>
        <family val="2"/>
      </rPr>
      <t>May</t>
    </r>
    <r>
      <rPr>
        <sz val="10"/>
        <rFont val="Arial"/>
        <family val="2"/>
      </rPr>
      <t>. Launched the Facebook Platform with 65 developers and 85 applications</t>
    </r>
  </si>
  <si>
    <r>
      <t>·</t>
    </r>
    <r>
      <rPr>
        <sz val="7"/>
        <rFont val="Times New Roman"/>
        <family val="1"/>
      </rPr>
      <t xml:space="preserve">         </t>
    </r>
    <r>
      <rPr>
        <i/>
        <sz val="10"/>
        <rFont val="Arial"/>
        <family val="2"/>
      </rPr>
      <t>November</t>
    </r>
    <r>
      <rPr>
        <sz val="10"/>
        <rFont val="Arial"/>
        <family val="2"/>
      </rPr>
      <t>. Launched self-service ad platform and Facebook Pages</t>
    </r>
  </si>
  <si>
    <r>
      <t>·</t>
    </r>
    <r>
      <rPr>
        <sz val="7"/>
        <rFont val="Times New Roman"/>
        <family val="1"/>
      </rPr>
      <t xml:space="preserve">         </t>
    </r>
    <r>
      <rPr>
        <sz val="10"/>
        <rFont val="Arial"/>
        <family val="2"/>
      </rPr>
      <t>Recorded $153 million revenue</t>
    </r>
  </si>
  <si>
    <t>58 million</t>
  </si>
  <si>
    <r>
      <t>·</t>
    </r>
    <r>
      <rPr>
        <sz val="7"/>
        <rFont val="Times New Roman"/>
        <family val="1"/>
      </rPr>
      <t xml:space="preserve">         </t>
    </r>
    <r>
      <rPr>
        <i/>
        <sz val="10"/>
        <rFont val="Arial"/>
        <family val="2"/>
      </rPr>
      <t>April</t>
    </r>
    <r>
      <rPr>
        <sz val="10"/>
        <rFont val="Arial"/>
        <family val="2"/>
      </rPr>
      <t>. Introduced Chat for users to instant message with their friends.</t>
    </r>
  </si>
  <si>
    <r>
      <t>·</t>
    </r>
    <r>
      <rPr>
        <sz val="7"/>
        <rFont val="Times New Roman"/>
        <family val="1"/>
      </rPr>
      <t xml:space="preserve">         </t>
    </r>
    <r>
      <rPr>
        <i/>
        <sz val="10"/>
        <rFont val="Arial"/>
        <family val="2"/>
      </rPr>
      <t>December</t>
    </r>
    <r>
      <rPr>
        <sz val="10"/>
        <rFont val="Arial"/>
        <family val="2"/>
      </rPr>
      <t>. Launched Facebook Connect, the next iteration of the Facebook Platform.</t>
    </r>
  </si>
  <si>
    <r>
      <t>·</t>
    </r>
    <r>
      <rPr>
        <sz val="7"/>
        <rFont val="Times New Roman"/>
        <family val="1"/>
      </rPr>
      <t xml:space="preserve">         </t>
    </r>
    <r>
      <rPr>
        <sz val="10"/>
        <rFont val="Arial"/>
        <family val="2"/>
      </rPr>
      <t>Expanded to 23 languages offered including French, German, and Spanish.</t>
    </r>
  </si>
  <si>
    <r>
      <t>·</t>
    </r>
    <r>
      <rPr>
        <sz val="7"/>
        <rFont val="Times New Roman"/>
        <family val="1"/>
      </rPr>
      <t xml:space="preserve">         </t>
    </r>
    <r>
      <rPr>
        <sz val="10"/>
        <rFont val="Arial"/>
        <family val="2"/>
      </rPr>
      <t xml:space="preserve">Recorded $272 million in revenues. </t>
    </r>
  </si>
  <si>
    <t>145 million</t>
  </si>
  <si>
    <r>
      <t>·</t>
    </r>
    <r>
      <rPr>
        <sz val="7"/>
        <rFont val="Times New Roman"/>
        <family val="1"/>
      </rPr>
      <t xml:space="preserve">         </t>
    </r>
    <r>
      <rPr>
        <i/>
        <sz val="10"/>
        <rFont val="Arial"/>
        <family val="2"/>
      </rPr>
      <t>February</t>
    </r>
    <r>
      <rPr>
        <sz val="10"/>
        <rFont val="Arial"/>
        <family val="2"/>
      </rPr>
      <t>. Introduced the Like button, which lets users connect with things they care about both on and off Facebook</t>
    </r>
  </si>
  <si>
    <r>
      <t>·</t>
    </r>
    <r>
      <rPr>
        <sz val="7"/>
        <rFont val="Times New Roman"/>
        <family val="1"/>
      </rPr>
      <t xml:space="preserve">         </t>
    </r>
    <r>
      <rPr>
        <i/>
        <sz val="10"/>
        <rFont val="Arial"/>
        <family val="2"/>
      </rPr>
      <t>May</t>
    </r>
    <r>
      <rPr>
        <sz val="10"/>
        <rFont val="Arial"/>
        <family val="2"/>
      </rPr>
      <t>. Launched Facebook Payments</t>
    </r>
  </si>
  <si>
    <r>
      <t>·</t>
    </r>
    <r>
      <rPr>
        <sz val="7"/>
        <rFont val="Times New Roman"/>
        <family val="1"/>
      </rPr>
      <t xml:space="preserve">         </t>
    </r>
    <r>
      <rPr>
        <sz val="10"/>
        <rFont val="Arial"/>
        <family val="2"/>
      </rPr>
      <t>Recorded $777 million in revenue</t>
    </r>
  </si>
  <si>
    <t>360 million</t>
  </si>
  <si>
    <r>
      <t>·</t>
    </r>
    <r>
      <rPr>
        <sz val="7"/>
        <rFont val="Times New Roman"/>
        <family val="1"/>
      </rPr>
      <t xml:space="preserve">         </t>
    </r>
    <r>
      <rPr>
        <i/>
        <sz val="10"/>
        <rFont val="Arial"/>
        <family val="2"/>
      </rPr>
      <t>April</t>
    </r>
    <r>
      <rPr>
        <sz val="10"/>
        <rFont val="Arial"/>
        <family val="2"/>
      </rPr>
      <t>. Introduced Graph API, a new programming interface for the Facebook Platform, and Social plugins, a set of easy-to-use modules allowing anyone to integrate with the Facebook Platform</t>
    </r>
  </si>
  <si>
    <r>
      <t>·</t>
    </r>
    <r>
      <rPr>
        <sz val="7"/>
        <rFont val="Times New Roman"/>
        <family val="1"/>
      </rPr>
      <t xml:space="preserve">         </t>
    </r>
    <r>
      <rPr>
        <i/>
        <sz val="10"/>
        <rFont val="Arial"/>
        <family val="2"/>
      </rPr>
      <t>October</t>
    </r>
    <r>
      <rPr>
        <sz val="10"/>
        <rFont val="Arial"/>
        <family val="2"/>
      </rPr>
      <t>. Launched Groups, a shared space for users to discuss common interests</t>
    </r>
  </si>
  <si>
    <r>
      <t>·</t>
    </r>
    <r>
      <rPr>
        <sz val="7"/>
        <rFont val="Times New Roman"/>
        <family val="1"/>
      </rPr>
      <t xml:space="preserve">         </t>
    </r>
    <r>
      <rPr>
        <sz val="10"/>
        <rFont val="Arial"/>
        <family val="2"/>
      </rPr>
      <t>Recorded $1,974 million in revenue</t>
    </r>
  </si>
  <si>
    <t>608 million</t>
  </si>
  <si>
    <r>
      <t>·</t>
    </r>
    <r>
      <rPr>
        <sz val="7"/>
        <rFont val="Times New Roman"/>
        <family val="1"/>
      </rPr>
      <t xml:space="preserve">         </t>
    </r>
    <r>
      <rPr>
        <i/>
        <sz val="10"/>
        <rFont val="Arial"/>
        <family val="2"/>
      </rPr>
      <t>September</t>
    </r>
    <r>
      <rPr>
        <sz val="10"/>
        <rFont val="Arial"/>
        <family val="2"/>
      </rPr>
      <t>. Introduced Timeline, an enhanced and updated version of the Facebook Profile</t>
    </r>
  </si>
  <si>
    <r>
      <t>·</t>
    </r>
    <r>
      <rPr>
        <sz val="7"/>
        <rFont val="Times New Roman"/>
        <family val="1"/>
      </rPr>
      <t xml:space="preserve">         </t>
    </r>
    <r>
      <rPr>
        <i/>
        <sz val="10"/>
        <rFont val="Arial"/>
        <family val="2"/>
      </rPr>
      <t>September</t>
    </r>
    <r>
      <rPr>
        <sz val="10"/>
        <rFont val="Arial"/>
        <family val="2"/>
      </rPr>
      <t>. Launched the next iteration of Open Graph</t>
    </r>
  </si>
  <si>
    <r>
      <t>·</t>
    </r>
    <r>
      <rPr>
        <sz val="7"/>
        <rFont val="Times New Roman"/>
        <family val="1"/>
      </rPr>
      <t xml:space="preserve">         </t>
    </r>
    <r>
      <rPr>
        <sz val="10"/>
        <rFont val="Arial"/>
        <family val="2"/>
      </rPr>
      <t>Recorded $3,711 million in revenue</t>
    </r>
  </si>
  <si>
    <t>845 million</t>
  </si>
  <si>
    <t>Exhibit 1</t>
  </si>
  <si>
    <t>Facebook — Timeline</t>
  </si>
  <si>
    <t>Exhibit 2</t>
  </si>
  <si>
    <t>Facebook — Consolidated Financial Statements</t>
  </si>
  <si>
    <t>Exhibit 3</t>
  </si>
  <si>
    <t>Facebook — Key Operating Statistics</t>
  </si>
  <si>
    <t>Exhibit 4</t>
  </si>
  <si>
    <t>Performance of stock indices, 5 Years ending May 2012</t>
  </si>
  <si>
    <t>Exhibit 5</t>
  </si>
  <si>
    <t>Market Statistics on US IPOs</t>
  </si>
  <si>
    <t>Exhibit 6</t>
  </si>
  <si>
    <t>Recent Technology IPOs</t>
  </si>
  <si>
    <t>Exhibit 8</t>
  </si>
  <si>
    <t>Facebook — Principal and Selling Stockholders</t>
  </si>
  <si>
    <t>Owned</t>
  </si>
  <si>
    <t>Pre-IPO</t>
  </si>
  <si>
    <t>Post-IPO</t>
  </si>
  <si>
    <t>IPO</t>
  </si>
  <si>
    <t>% Voting</t>
  </si>
  <si>
    <t xml:space="preserve">Power </t>
  </si>
  <si>
    <t xml:space="preserve">Sold In </t>
  </si>
  <si>
    <t>The price of our Class A common stock could decline if there are substantial sales of our common stock, particularly sales by our directors, executive officers, employees, and significant stockholders, or when there is a large number of shares of our common stock available for sale. After our initial public offering, we will have outstanding 598,396,119 shares of our Class A common stock and 1,539,688,918 shares of our Class B common stock, based on the number of shares outstanding as of March 31, 2012. This includes 337,415,352 shares that we and the selling stockholders are selling in our initial public offering, which shares may be resold in the public market immediately following our initial public offering, and assumes no additional exercises of outstanding options (other than the partial exercise of an outstanding stock option to purchase 120,000,000 shares of Class B common stock held by Mr. Zuckerberg, resulting in the issuance of 60,000,000 shares of our Class B common stock as described elsewhere in this prospectus). Shares of our Class B common stock are convertible into an equivalent number of shares of our Class A common stock and generally convert into shares of our Class A common stock upon transfer. The 260,980,767 shares of our Class A common stock and 1,539,688,918 shares of our Class B common stock that are not offered and sold in our initial public offering as well as the shares underlying outstanding restricted stock units (RSUs) and shares subject to employee stock options will be eligible for sale in the public market in the near future as set forth below.</t>
  </si>
  <si>
    <t>Date Available for Sale into Public Market</t>
  </si>
  <si>
    <t>Number of Shares of Common Stock</t>
  </si>
  <si>
    <t>91 days after the date of this prospectus</t>
  </si>
  <si>
    <t>268,113,248 shares held by the selling stockholders other than Mr. Zuckerberg</t>
  </si>
  <si>
    <t>151 to 180 days after the date of this prospectus</t>
  </si>
  <si>
    <t>Approximately 137 million shares underlying net- settled Pre-2011 RSUs held by our directors and then current employees and approximately 55 million outstanding shares and approximately 55 million shares subject to stock options held by then current employees other than Mr. Zuckerberg</t>
  </si>
  <si>
    <t>181 days after the date of this prospectus</t>
  </si>
  <si>
    <t>1,222,849,097 outstanding shares and approximately 18 million shares underlying other net-settled Pre-2011 RSUs</t>
  </si>
  <si>
    <t>211 days after the date of this prospectus</t>
  </si>
  <si>
    <t>123,746,921 shares held by the selling stockholders other than Mr. Zuckerberg</t>
  </si>
  <si>
    <t>366 days after the date of this prospectus</t>
  </si>
  <si>
    <t>47,315,862 shares held by Mail.ru Group Limited and DST Global Limited and their respective affiliates</t>
  </si>
  <si>
    <t>In addition, as of March 31, 2012, options to purchase 49,390,599 shares of Class B common stock held by former employees were outstanding and fully vested and the Class B common stock underlying such options will be eligible for sale 181 days after the date of this prospectus. Furthermore, following our initial public offering, the remaining 60,000,000 shares subject to the partially exercised stock option held by Mr. Zuckerberg will be eligible for sale 181 days after the date of this prospectus. We expect an additional approximately 2 million shares of Class B common stock to be delivered upon the net settlement of RSUs between the date of the initial settlement of RSUs described above and December 31, 2012 will be eligible for sale in the public market immediately following settlement.</t>
  </si>
  <si>
    <t>Exhibit 9</t>
  </si>
  <si>
    <t>Lock-Ups Ending After IPO</t>
  </si>
  <si>
    <t>Exhibit 10</t>
  </si>
  <si>
    <t>Mean First-day Returns of U.S. IPOs, 1990–2011</t>
  </si>
  <si>
    <t>The sample is U.S. initial public offerings (IPOs) with an offer price of at least $5.00 on the Amex, New York Stock Exchange and NASDAQ. It excludes American Depositary Receipts, unit offers, closed-end funds, Real Estate Investment Trusts, partnerships, small best efforts offers, banks and Savings &amp; Loans, and stocks not listed on the Center for Research in Security Prices (CRSP). Proceeds exclude overallotment options, but include the global offering size.</t>
  </si>
  <si>
    <t>Mean first day return</t>
  </si>
  <si>
    <t>Aggregate</t>
  </si>
  <si>
    <t>Number</t>
  </si>
  <si>
    <t>Equal-</t>
  </si>
  <si>
    <t>Proceeds-weighted</t>
  </si>
  <si>
    <t>proceeds</t>
  </si>
  <si>
    <t>of IPOs</t>
  </si>
  <si>
    <t>weighted</t>
  </si>
  <si>
    <t>($ billions)</t>
  </si>
  <si>
    <t>1980-2011</t>
  </si>
  <si>
    <t>Average first-day returns if IPO price relative to price range in filing is:</t>
  </si>
  <si>
    <t>Below</t>
  </si>
  <si>
    <t>Within</t>
  </si>
  <si>
    <t>Above</t>
  </si>
  <si>
    <t>1990-1998</t>
  </si>
  <si>
    <t>1999-2000</t>
  </si>
  <si>
    <t>2001-2011</t>
  </si>
  <si>
    <t>Exhibit 12</t>
  </si>
  <si>
    <t>Market Comparables — Multiples</t>
  </si>
  <si>
    <t>EPS consensus forecast</t>
  </si>
  <si>
    <t>Sales forecast mn (Ex. 11)</t>
  </si>
  <si>
    <t>Net Debt mn (Ex. 11)</t>
  </si>
  <si>
    <t>Facebook assumptions</t>
  </si>
  <si>
    <t>Pre-IPO Shares outstanding</t>
  </si>
  <si>
    <t xml:space="preserve">Facebook </t>
  </si>
  <si>
    <t>FB</t>
  </si>
  <si>
    <t>Share Price</t>
  </si>
  <si>
    <t>Pro forma for stock options</t>
  </si>
  <si>
    <t>Pro forma for stock options + IPO</t>
  </si>
  <si>
    <t>Number of shares used for EPS (millions):</t>
  </si>
  <si>
    <t>As of March 31, 2012</t>
  </si>
  <si>
    <t>Pre-IPO number of shares (millions)</t>
  </si>
  <si>
    <t>Cash and marketable securities</t>
  </si>
  <si>
    <t>Mark Zuckerberg, Chairman and CEO</t>
  </si>
  <si>
    <t>Sheryl K. Sandberg, COO</t>
  </si>
  <si>
    <t>David A. Ebersman, CFO</t>
  </si>
  <si>
    <t>Mike Schroepfer, VP - Engineering</t>
  </si>
  <si>
    <t>Theodore W. Ullyot, VP - Counsel</t>
  </si>
  <si>
    <t>Marc L. Andreessen, Director</t>
  </si>
  <si>
    <t>James W. Breyer, Director</t>
  </si>
  <si>
    <t>Peter A. Thiel, Director</t>
  </si>
  <si>
    <t>Pre-money shares (mn)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</si>
</sst>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x"/>
    <numFmt numFmtId="179" formatCode="&quot;$&quot;#,##0.00"/>
    <numFmt numFmtId="180" formatCode="0.000"/>
    <numFmt numFmtId="181" formatCode="0.0000"/>
    <numFmt numFmtId="182" formatCode="_(* #,##0.000_);_(* \(#,##0.000\);_(* &quot;-&quot;??_);_(@_)"/>
    <numFmt numFmtId="183" formatCode="_(* #,##0.0000_);_(* \(#,##0.0000\);_(* &quot;-&quot;??_);_(@_)"/>
    <numFmt numFmtId="184" formatCode="_(* #,##0.00000_);_(* \(#,##0.00000\);_(* &quot;-&quot;??_);_(@_)"/>
    <numFmt numFmtId="185" formatCode="_(* #,##0.000000_);_(* \(#,##0.000000\);_(* &quot;-&quot;??_);_(@_)"/>
    <numFmt numFmtId="186" formatCode="_(* #,##0.0_);_(* \(#,##0.0\);_(* &quot;-&quot;??_);_(@_)"/>
    <numFmt numFmtId="187" formatCode="_(* #,##0_);_(* \(#,##0\);_(* &quot;-&quot;??_);_(@_)"/>
    <numFmt numFmtId="188" formatCode="&quot;$&quot;#,##0"/>
    <numFmt numFmtId="189" formatCode="#,##0.0_);[Red]\(#,##0.0\)"/>
    <numFmt numFmtId="190" formatCode="\$#,##0.00"/>
    <numFmt numFmtId="191" formatCode="_(&quot;$&quot;* #,##0.0_);_(&quot;$&quot;* \(#,##0.0\);_(&quot;$&quot;* &quot;-&quot;??_);_(@_)"/>
    <numFmt numFmtId="192" formatCode="[$-409]d\-mmm\-yy;@"/>
    <numFmt numFmtId="193" formatCode="#,##0.0_);\(#,##0.0\)"/>
    <numFmt numFmtId="194" formatCode="0.000%"/>
    <numFmt numFmtId="195" formatCode="#,##0.0"/>
    <numFmt numFmtId="196" formatCode="#,##0.000"/>
  </numFmts>
  <fonts count="52">
    <font>
      <sz val="10"/>
      <name val="Arial"/>
      <family val="0"/>
    </font>
    <font>
      <u val="single"/>
      <sz val="10"/>
      <color indexed="12"/>
      <name val="Arial"/>
      <family val="2"/>
    </font>
    <font>
      <b/>
      <sz val="10"/>
      <name val="Arial"/>
      <family val="2"/>
    </font>
    <font>
      <u val="single"/>
      <sz val="10"/>
      <color indexed="36"/>
      <name val="Arial"/>
      <family val="2"/>
    </font>
    <font>
      <sz val="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b/>
      <i/>
      <sz val="10"/>
      <name val="Arial"/>
      <family val="2"/>
    </font>
    <font>
      <b/>
      <sz val="11"/>
      <color indexed="8"/>
      <name val="Arial"/>
      <family val="2"/>
    </font>
    <font>
      <sz val="6"/>
      <color indexed="8"/>
      <name val="Arial"/>
      <family val="2"/>
    </font>
    <font>
      <b/>
      <sz val="9"/>
      <name val="Geneva"/>
      <family val="0"/>
    </font>
    <font>
      <sz val="9"/>
      <name val="Geneva"/>
      <family val="0"/>
    </font>
    <font>
      <sz val="10"/>
      <name val="Symbol"/>
      <family val="1"/>
    </font>
    <font>
      <sz val="7"/>
      <name val="Times New Roman"/>
      <family val="1"/>
    </font>
    <font>
      <sz val="11"/>
      <name val="Times New Roman"/>
      <family val="1"/>
    </font>
    <font>
      <b/>
      <sz val="9"/>
      <name val="Arial"/>
      <family val="2"/>
    </font>
    <font>
      <sz val="5"/>
      <name val="Times New Roman"/>
      <family val="1"/>
    </font>
    <font>
      <sz val="10.25"/>
      <color indexed="8"/>
      <name val="Arial"/>
      <family val="0"/>
    </font>
    <font>
      <sz val="12"/>
      <color indexed="8"/>
      <name val="Arial"/>
      <family val="0"/>
    </font>
    <font>
      <sz val="9.4"/>
      <color indexed="8"/>
      <name val="Arial"/>
      <family val="0"/>
    </font>
    <font>
      <b/>
      <sz val="12"/>
      <color indexed="8"/>
      <name val="Arial"/>
      <family val="0"/>
    </font>
    <font>
      <sz val="9.25"/>
      <color indexed="8"/>
      <name val="Arial"/>
      <family val="0"/>
    </font>
    <font>
      <i/>
      <sz val="10"/>
      <color indexed="10"/>
      <name val="Arial"/>
      <family val="2"/>
    </font>
    <font>
      <sz val="10"/>
      <color indexed="8"/>
      <name val="Arial"/>
      <family val="2"/>
    </font>
    <font>
      <i/>
      <sz val="10"/>
      <color indexed="8"/>
      <name val="Arial"/>
      <family val="2"/>
    </font>
    <font>
      <u val="single"/>
      <sz val="10"/>
      <color indexed="8"/>
      <name val="Arial"/>
      <family val="2"/>
    </font>
    <font>
      <b/>
      <sz val="10"/>
      <color indexed="8"/>
      <name val="Arial"/>
      <family val="2"/>
    </font>
    <font>
      <b/>
      <sz val="11.25"/>
      <color indexed="8"/>
      <name val="Arial"/>
      <family val="0"/>
    </font>
    <font>
      <i/>
      <sz val="10"/>
      <color rgb="FFFF0000"/>
      <name val="Arial"/>
      <family val="2"/>
    </font>
    <font>
      <sz val="10"/>
      <color theme="1"/>
      <name val="Arial"/>
      <family val="2"/>
    </font>
    <font>
      <i/>
      <sz val="10"/>
      <color theme="1"/>
      <name val="Arial"/>
      <family val="2"/>
    </font>
    <font>
      <u val="single"/>
      <sz val="10"/>
      <color theme="1"/>
      <name val="Arial"/>
      <family val="2"/>
    </font>
    <font>
      <b/>
      <sz val="10"/>
      <color rgb="FF000000"/>
      <name val="Arial"/>
      <family val="2"/>
    </font>
    <font>
      <sz val="10"/>
      <color rgb="FF00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right/>
      <top style="thin"/>
      <bottom style="thin"/>
    </border>
    <border>
      <left/>
      <right/>
      <top/>
      <bottom style="double"/>
    </border>
    <border>
      <left style="thin"/>
      <right style="thin"/>
      <top style="thin"/>
      <bottom>
        <color indexed="63"/>
      </bottom>
    </border>
    <border>
      <left/>
      <right/>
      <top style="thin"/>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style="medium"/>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vertical="top"/>
      <protection/>
    </xf>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66">
    <xf numFmtId="0" fontId="0" fillId="0" borderId="0" xfId="0" applyAlignment="1">
      <alignment/>
    </xf>
    <xf numFmtId="0" fontId="1" fillId="0" borderId="0" xfId="56" applyAlignment="1" applyProtection="1">
      <alignment/>
      <protection/>
    </xf>
    <xf numFmtId="0" fontId="2" fillId="0" borderId="0" xfId="0" applyFont="1" applyAlignment="1">
      <alignment/>
    </xf>
    <xf numFmtId="0" fontId="0" fillId="0" borderId="0" xfId="0" applyFill="1" applyAlignment="1">
      <alignment/>
    </xf>
    <xf numFmtId="2" fontId="0" fillId="0" borderId="0" xfId="0" applyNumberFormat="1" applyAlignment="1">
      <alignment/>
    </xf>
    <xf numFmtId="0" fontId="0" fillId="0" borderId="0" xfId="0" applyAlignment="1">
      <alignment wrapText="1"/>
    </xf>
    <xf numFmtId="0" fontId="0" fillId="0" borderId="10" xfId="0" applyBorder="1" applyAlignment="1">
      <alignment wrapText="1"/>
    </xf>
    <xf numFmtId="0" fontId="0" fillId="0" borderId="10" xfId="0" applyBorder="1" applyAlignment="1">
      <alignment horizontal="right" wrapText="1"/>
    </xf>
    <xf numFmtId="0" fontId="0" fillId="0" borderId="10" xfId="0" applyBorder="1" applyAlignment="1">
      <alignment/>
    </xf>
    <xf numFmtId="0" fontId="0" fillId="0" borderId="11" xfId="0"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5" fillId="0" borderId="0" xfId="0" applyFont="1" applyAlignment="1">
      <alignment/>
    </xf>
    <xf numFmtId="176" fontId="5" fillId="0" borderId="0" xfId="0" applyNumberFormat="1" applyFont="1" applyAlignment="1">
      <alignment/>
    </xf>
    <xf numFmtId="1" fontId="0" fillId="0" borderId="0" xfId="0" applyNumberFormat="1" applyAlignment="1">
      <alignment/>
    </xf>
    <xf numFmtId="0" fontId="2" fillId="0" borderId="12" xfId="0" applyFont="1" applyFill="1" applyBorder="1" applyAlignment="1">
      <alignment horizontal="center"/>
    </xf>
    <xf numFmtId="0" fontId="0" fillId="0" borderId="0" xfId="0" applyBorder="1" applyAlignment="1">
      <alignment/>
    </xf>
    <xf numFmtId="0" fontId="2" fillId="0" borderId="0" xfId="0" applyFont="1" applyFill="1" applyBorder="1" applyAlignment="1">
      <alignment/>
    </xf>
    <xf numFmtId="0" fontId="2" fillId="0" borderId="0" xfId="0" applyFont="1" applyBorder="1" applyAlignment="1">
      <alignment/>
    </xf>
    <xf numFmtId="178" fontId="0" fillId="0" borderId="11" xfId="0" applyNumberFormat="1" applyBorder="1" applyAlignment="1">
      <alignment horizontal="center"/>
    </xf>
    <xf numFmtId="0" fontId="2" fillId="0" borderId="14" xfId="0" applyFont="1" applyFill="1" applyBorder="1" applyAlignment="1">
      <alignment horizontal="center"/>
    </xf>
    <xf numFmtId="15" fontId="2" fillId="0" borderId="0" xfId="0" applyNumberFormat="1" applyFont="1" applyAlignment="1">
      <alignment wrapText="1"/>
    </xf>
    <xf numFmtId="176" fontId="5" fillId="0" borderId="0" xfId="0" applyNumberFormat="1" applyFont="1" applyAlignment="1">
      <alignment wrapText="1"/>
    </xf>
    <xf numFmtId="178" fontId="0" fillId="0" borderId="11" xfId="0" applyNumberFormat="1" applyFill="1" applyBorder="1" applyAlignment="1">
      <alignment horizontal="center"/>
    </xf>
    <xf numFmtId="176" fontId="0" fillId="0" borderId="0" xfId="0" applyNumberFormat="1" applyAlignment="1">
      <alignment/>
    </xf>
    <xf numFmtId="0" fontId="0" fillId="0" borderId="0" xfId="0" applyAlignment="1">
      <alignment horizontal="center"/>
    </xf>
    <xf numFmtId="0" fontId="0" fillId="0" borderId="0" xfId="0" applyFont="1" applyBorder="1" applyAlignment="1">
      <alignment horizontal="right"/>
    </xf>
    <xf numFmtId="0" fontId="0" fillId="0" borderId="0" xfId="0" applyFont="1" applyBorder="1" applyAlignment="1">
      <alignment/>
    </xf>
    <xf numFmtId="177"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Fill="1" applyBorder="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0" fillId="0" borderId="0" xfId="0" applyFont="1" applyFill="1" applyBorder="1" applyAlignment="1">
      <alignment wrapText="1"/>
    </xf>
    <xf numFmtId="0" fontId="45" fillId="0" borderId="0" xfId="0" applyFont="1" applyAlignment="1">
      <alignment horizontal="left"/>
    </xf>
    <xf numFmtId="10" fontId="0" fillId="0" borderId="0" xfId="0" applyNumberFormat="1" applyFont="1" applyFill="1" applyBorder="1" applyAlignment="1">
      <alignment/>
    </xf>
    <xf numFmtId="0" fontId="2" fillId="0" borderId="0" xfId="0" applyFont="1" applyFill="1" applyBorder="1" applyAlignment="1">
      <alignment wrapText="1"/>
    </xf>
    <xf numFmtId="2" fontId="0" fillId="0" borderId="0" xfId="0" applyNumberFormat="1" applyFont="1" applyFill="1" applyBorder="1" applyAlignment="1">
      <alignment/>
    </xf>
    <xf numFmtId="10" fontId="0" fillId="24" borderId="10" xfId="0" applyNumberFormat="1" applyFont="1" applyFill="1" applyBorder="1" applyAlignment="1">
      <alignment horizontal="right"/>
    </xf>
    <xf numFmtId="2" fontId="0" fillId="24" borderId="10" xfId="0" applyNumberFormat="1" applyFont="1" applyFill="1" applyBorder="1" applyAlignment="1">
      <alignment horizontal="right"/>
    </xf>
    <xf numFmtId="10" fontId="0" fillId="0" borderId="0" xfId="0" applyNumberFormat="1" applyFont="1" applyFill="1" applyBorder="1" applyAlignment="1">
      <alignment horizontal="right"/>
    </xf>
    <xf numFmtId="177" fontId="0" fillId="24" borderId="10" xfId="0" applyNumberFormat="1" applyFont="1" applyFill="1" applyBorder="1" applyAlignment="1">
      <alignment horizontal="right"/>
    </xf>
    <xf numFmtId="0" fontId="24" fillId="0" borderId="0" xfId="0" applyFont="1" applyAlignment="1">
      <alignment/>
    </xf>
    <xf numFmtId="170" fontId="0" fillId="24" borderId="10" xfId="0" applyNumberFormat="1" applyFont="1" applyFill="1" applyBorder="1" applyAlignment="1">
      <alignment/>
    </xf>
    <xf numFmtId="0" fontId="0" fillId="0" borderId="0" xfId="0" applyFont="1" applyFill="1" applyAlignment="1">
      <alignment/>
    </xf>
    <xf numFmtId="0" fontId="0" fillId="25" borderId="10" xfId="0" applyFont="1" applyFill="1" applyBorder="1" applyAlignment="1">
      <alignment/>
    </xf>
    <xf numFmtId="177" fontId="0" fillId="24" borderId="10" xfId="0" applyNumberFormat="1" applyFont="1" applyFill="1" applyBorder="1" applyAlignment="1">
      <alignment/>
    </xf>
    <xf numFmtId="10" fontId="0" fillId="25" borderId="10" xfId="0" applyNumberFormat="1" applyFont="1" applyFill="1" applyBorder="1" applyAlignment="1">
      <alignment/>
    </xf>
    <xf numFmtId="0" fontId="0" fillId="0" borderId="10" xfId="0" applyFont="1" applyBorder="1" applyAlignment="1">
      <alignment/>
    </xf>
    <xf numFmtId="10" fontId="0" fillId="24" borderId="10" xfId="0" applyNumberFormat="1" applyFont="1" applyFill="1" applyBorder="1" applyAlignment="1">
      <alignment/>
    </xf>
    <xf numFmtId="9" fontId="0" fillId="0" borderId="10" xfId="0" applyNumberFormat="1" applyFont="1" applyFill="1" applyBorder="1" applyAlignment="1">
      <alignment/>
    </xf>
    <xf numFmtId="0" fontId="2" fillId="0" borderId="0" xfId="0" applyFont="1" applyAlignment="1">
      <alignment horizontal="left"/>
    </xf>
    <xf numFmtId="0" fontId="0" fillId="0" borderId="0" xfId="0" applyFill="1" applyBorder="1" applyAlignment="1">
      <alignment/>
    </xf>
    <xf numFmtId="0" fontId="0" fillId="0" borderId="10" xfId="0" applyBorder="1" applyAlignment="1">
      <alignment horizontal="center" wrapText="1"/>
    </xf>
    <xf numFmtId="15" fontId="0" fillId="0" borderId="10" xfId="0" applyNumberFormat="1" applyBorder="1" applyAlignment="1">
      <alignment/>
    </xf>
    <xf numFmtId="0" fontId="0" fillId="0" borderId="10" xfId="0" applyBorder="1" applyAlignment="1">
      <alignment horizontal="center"/>
    </xf>
    <xf numFmtId="170" fontId="0" fillId="0" borderId="10" xfId="46" applyFont="1" applyBorder="1" applyAlignment="1">
      <alignment/>
    </xf>
    <xf numFmtId="0" fontId="0" fillId="0" borderId="10" xfId="0" applyFont="1" applyBorder="1" applyAlignment="1">
      <alignment horizontal="center"/>
    </xf>
    <xf numFmtId="177" fontId="0" fillId="0" borderId="10" xfId="64" applyNumberFormat="1" applyFont="1" applyBorder="1" applyAlignment="1">
      <alignment/>
    </xf>
    <xf numFmtId="177" fontId="0" fillId="0" borderId="10" xfId="0" applyNumberFormat="1" applyBorder="1" applyAlignment="1">
      <alignment/>
    </xf>
    <xf numFmtId="166" fontId="0" fillId="0" borderId="0" xfId="0" applyNumberFormat="1" applyFont="1" applyFill="1" applyBorder="1" applyAlignment="1">
      <alignment horizontal="right" vertical="center" wrapText="1"/>
    </xf>
    <xf numFmtId="166" fontId="0" fillId="0" borderId="0" xfId="0" applyNumberFormat="1" applyFont="1" applyFill="1" applyBorder="1" applyAlignment="1">
      <alignment vertical="center" wrapText="1"/>
    </xf>
    <xf numFmtId="0" fontId="0"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indent="1"/>
    </xf>
    <xf numFmtId="188"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indent="4"/>
    </xf>
    <xf numFmtId="0" fontId="0" fillId="0" borderId="0" xfId="0" applyFont="1" applyFill="1" applyBorder="1" applyAlignment="1">
      <alignment horizontal="right" vertical="center" wrapText="1"/>
    </xf>
    <xf numFmtId="0" fontId="0" fillId="0" borderId="13"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37" fontId="0" fillId="0" borderId="0" xfId="0" applyNumberFormat="1" applyFont="1" applyFill="1" applyBorder="1" applyAlignment="1">
      <alignment horizontal="right" vertical="center" wrapText="1"/>
    </xf>
    <xf numFmtId="164" fontId="0" fillId="0" borderId="16"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0" fontId="0" fillId="0" borderId="0" xfId="0" applyFont="1" applyFill="1" applyAlignment="1">
      <alignment vertical="center" wrapText="1"/>
    </xf>
    <xf numFmtId="188" fontId="0" fillId="0" borderId="16" xfId="0" applyNumberFormat="1" applyFont="1" applyFill="1" applyBorder="1" applyAlignment="1">
      <alignment horizontal="right" vertical="center" wrapText="1"/>
    </xf>
    <xf numFmtId="0" fontId="25" fillId="0" borderId="0" xfId="0" applyFont="1" applyFill="1" applyBorder="1" applyAlignment="1">
      <alignment vertical="center" wrapText="1"/>
    </xf>
    <xf numFmtId="0" fontId="0" fillId="0" borderId="0" xfId="0" applyFont="1" applyFill="1" applyAlignment="1">
      <alignment horizontal="left" vertical="center" wrapText="1" indent="1"/>
    </xf>
    <xf numFmtId="164" fontId="0" fillId="0" borderId="0" xfId="0" applyNumberFormat="1" applyFont="1" applyFill="1" applyBorder="1" applyAlignment="1">
      <alignment vertical="center" wrapText="1"/>
    </xf>
    <xf numFmtId="3" fontId="0" fillId="0" borderId="0" xfId="0" applyNumberFormat="1" applyFont="1" applyFill="1" applyAlignment="1">
      <alignment vertical="center" wrapText="1"/>
    </xf>
    <xf numFmtId="0" fontId="0" fillId="0" borderId="0" xfId="60">
      <alignment vertical="top"/>
      <protection/>
    </xf>
    <xf numFmtId="0" fontId="0" fillId="0" borderId="0" xfId="60" applyFont="1">
      <alignment vertical="top"/>
      <protection/>
    </xf>
    <xf numFmtId="0" fontId="0" fillId="0" borderId="0" xfId="60" applyFont="1" applyAlignment="1">
      <alignment horizontal="right" vertical="top"/>
      <protection/>
    </xf>
    <xf numFmtId="0" fontId="0" fillId="0" borderId="0" xfId="60" applyAlignment="1">
      <alignment horizontal="right" vertical="top"/>
      <protection/>
    </xf>
    <xf numFmtId="171" fontId="0" fillId="0" borderId="0" xfId="60" applyNumberFormat="1" applyFont="1" applyAlignment="1">
      <alignment horizontal="right" vertical="top"/>
      <protection/>
    </xf>
    <xf numFmtId="37" fontId="0" fillId="0" borderId="0" xfId="60" applyNumberFormat="1" applyFont="1" applyAlignment="1">
      <alignment horizontal="right" vertical="top"/>
      <protection/>
    </xf>
    <xf numFmtId="0" fontId="2" fillId="0" borderId="0" xfId="60" applyFont="1">
      <alignment vertical="top"/>
      <protection/>
    </xf>
    <xf numFmtId="176" fontId="0" fillId="0" borderId="0" xfId="60" applyNumberFormat="1" applyFont="1" applyAlignment="1" quotePrefix="1">
      <alignment horizontal="right" vertical="top"/>
      <protection/>
    </xf>
    <xf numFmtId="176" fontId="0" fillId="0" borderId="0" xfId="60" applyNumberFormat="1" applyFont="1" applyAlignment="1">
      <alignment horizontal="right" vertical="top"/>
      <protection/>
    </xf>
    <xf numFmtId="176" fontId="0" fillId="0" borderId="0" xfId="60" applyNumberFormat="1" applyAlignment="1">
      <alignment horizontal="right" vertical="top"/>
      <protection/>
    </xf>
    <xf numFmtId="0" fontId="2" fillId="0" borderId="0" xfId="60" applyFont="1" applyAlignment="1">
      <alignment vertical="top"/>
      <protection/>
    </xf>
    <xf numFmtId="0" fontId="0" fillId="0" borderId="0" xfId="60" applyAlignment="1">
      <alignment vertical="top"/>
      <protection/>
    </xf>
    <xf numFmtId="176" fontId="0" fillId="0" borderId="0" xfId="60" applyNumberFormat="1" applyAlignment="1">
      <alignment vertical="top"/>
      <protection/>
    </xf>
    <xf numFmtId="0" fontId="2" fillId="0" borderId="17" xfId="0" applyFont="1" applyBorder="1" applyAlignment="1">
      <alignment wrapText="1"/>
    </xf>
    <xf numFmtId="0" fontId="5" fillId="0" borderId="0" xfId="0" applyFont="1" applyFill="1" applyBorder="1" applyAlignment="1">
      <alignment horizontal="left"/>
    </xf>
    <xf numFmtId="0" fontId="2" fillId="0" borderId="0" xfId="0" applyFont="1" applyFill="1" applyBorder="1" applyAlignment="1">
      <alignment horizontal="right"/>
    </xf>
    <xf numFmtId="0" fontId="45" fillId="0" borderId="0" xfId="0" applyFont="1" applyFill="1" applyBorder="1" applyAlignment="1">
      <alignment horizontal="left"/>
    </xf>
    <xf numFmtId="0" fontId="0" fillId="0" borderId="0" xfId="0" applyAlignment="1">
      <alignment horizontal="left"/>
    </xf>
    <xf numFmtId="14" fontId="0" fillId="0" borderId="0" xfId="0" applyNumberFormat="1" applyAlignment="1">
      <alignment horizontal="left"/>
    </xf>
    <xf numFmtId="37" fontId="23" fillId="0" borderId="0" xfId="60" applyNumberFormat="1" applyFont="1" applyAlignment="1">
      <alignment horizontal="right" vertical="top"/>
      <protection/>
    </xf>
    <xf numFmtId="176" fontId="23" fillId="0" borderId="0" xfId="60" applyNumberFormat="1" applyFont="1" applyAlignment="1">
      <alignment horizontal="right" vertical="top"/>
      <protection/>
    </xf>
    <xf numFmtId="0" fontId="2" fillId="0" borderId="11" xfId="0" applyFont="1" applyBorder="1" applyAlignment="1">
      <alignment wrapText="1"/>
    </xf>
    <xf numFmtId="0" fontId="46" fillId="0" borderId="18" xfId="0" applyFont="1" applyBorder="1" applyAlignment="1">
      <alignment/>
    </xf>
    <xf numFmtId="0" fontId="46" fillId="0" borderId="18" xfId="0" applyFont="1" applyBorder="1" applyAlignment="1">
      <alignment horizontal="center"/>
    </xf>
    <xf numFmtId="0" fontId="46" fillId="0" borderId="18" xfId="0" applyFont="1" applyBorder="1" applyAlignment="1">
      <alignment horizontal="right"/>
    </xf>
    <xf numFmtId="0" fontId="47" fillId="0" borderId="13" xfId="0" applyFont="1" applyBorder="1" applyAlignment="1">
      <alignment horizontal="left"/>
    </xf>
    <xf numFmtId="0" fontId="47" fillId="0" borderId="13" xfId="0" applyFont="1" applyBorder="1" applyAlignment="1">
      <alignment horizontal="center"/>
    </xf>
    <xf numFmtId="0" fontId="47" fillId="0" borderId="13" xfId="0" applyFont="1" applyFill="1" applyBorder="1" applyAlignment="1">
      <alignment horizontal="center"/>
    </xf>
    <xf numFmtId="0" fontId="46" fillId="0" borderId="13"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right"/>
    </xf>
    <xf numFmtId="0" fontId="47" fillId="0" borderId="0" xfId="0" applyFont="1" applyFill="1" applyBorder="1" applyAlignment="1">
      <alignment horizontal="right"/>
    </xf>
    <xf numFmtId="0" fontId="46" fillId="0" borderId="0" xfId="0" applyFont="1" applyBorder="1" applyAlignment="1">
      <alignment horizontal="right"/>
    </xf>
    <xf numFmtId="0" fontId="46" fillId="0" borderId="0" xfId="0" applyFont="1" applyBorder="1" applyAlignment="1">
      <alignment/>
    </xf>
    <xf numFmtId="177" fontId="46" fillId="0" borderId="0" xfId="0" applyNumberFormat="1" applyFont="1" applyFill="1" applyBorder="1" applyAlignment="1">
      <alignment horizontal="right"/>
    </xf>
    <xf numFmtId="177" fontId="46" fillId="0" borderId="0" xfId="65" applyNumberFormat="1" applyFont="1" applyFill="1" applyBorder="1" applyAlignment="1">
      <alignment horizontal="right"/>
    </xf>
    <xf numFmtId="177" fontId="46" fillId="0" borderId="0" xfId="48" applyNumberFormat="1" applyFont="1" applyFill="1" applyBorder="1" applyAlignment="1">
      <alignment horizontal="right"/>
    </xf>
    <xf numFmtId="0" fontId="46" fillId="0" borderId="0" xfId="0" applyFont="1" applyFill="1" applyBorder="1" applyAlignment="1">
      <alignment horizontal="right"/>
    </xf>
    <xf numFmtId="9" fontId="46" fillId="0" borderId="0" xfId="65" applyFont="1" applyFill="1" applyBorder="1" applyAlignment="1">
      <alignment horizontal="right"/>
    </xf>
    <xf numFmtId="9" fontId="46" fillId="0" borderId="0" xfId="0" applyNumberFormat="1" applyFont="1" applyFill="1" applyBorder="1" applyAlignment="1">
      <alignment horizontal="right"/>
    </xf>
    <xf numFmtId="9" fontId="46" fillId="0" borderId="0" xfId="65" applyNumberFormat="1" applyFont="1" applyFill="1" applyBorder="1" applyAlignment="1">
      <alignment horizontal="right"/>
    </xf>
    <xf numFmtId="0" fontId="47" fillId="0" borderId="0" xfId="0" applyFont="1" applyBorder="1" applyAlignment="1">
      <alignment/>
    </xf>
    <xf numFmtId="38" fontId="46" fillId="0" borderId="0" xfId="48" applyNumberFormat="1" applyFont="1" applyFill="1" applyBorder="1" applyAlignment="1">
      <alignment horizontal="right"/>
    </xf>
    <xf numFmtId="38" fontId="48" fillId="0" borderId="0" xfId="48" applyNumberFormat="1" applyFont="1" applyFill="1" applyBorder="1" applyAlignment="1">
      <alignment horizontal="right"/>
    </xf>
    <xf numFmtId="38" fontId="46" fillId="0" borderId="0" xfId="0" applyNumberFormat="1" applyFont="1" applyFill="1" applyBorder="1" applyAlignment="1">
      <alignment horizontal="right"/>
    </xf>
    <xf numFmtId="0" fontId="46" fillId="0" borderId="0" xfId="0" applyFont="1" applyFill="1" applyBorder="1" applyAlignment="1">
      <alignment/>
    </xf>
    <xf numFmtId="181" fontId="46" fillId="0" borderId="0" xfId="0" applyNumberFormat="1" applyFont="1" applyFill="1" applyBorder="1" applyAlignment="1">
      <alignment horizontal="right"/>
    </xf>
    <xf numFmtId="189" fontId="46" fillId="0" borderId="0" xfId="0" applyNumberFormat="1" applyFont="1" applyFill="1" applyBorder="1" applyAlignment="1">
      <alignment horizontal="right"/>
    </xf>
    <xf numFmtId="0" fontId="46" fillId="0" borderId="0" xfId="0" applyFont="1" applyFill="1" applyBorder="1" applyAlignment="1" quotePrefix="1">
      <alignment/>
    </xf>
    <xf numFmtId="189" fontId="46" fillId="0" borderId="0" xfId="48" applyNumberFormat="1" applyFont="1" applyFill="1" applyBorder="1" applyAlignment="1">
      <alignment horizontal="right"/>
    </xf>
    <xf numFmtId="189" fontId="48" fillId="0" borderId="0" xfId="48" applyNumberFormat="1" applyFont="1" applyFill="1" applyBorder="1" applyAlignment="1">
      <alignment horizontal="right"/>
    </xf>
    <xf numFmtId="189" fontId="48" fillId="0" borderId="0" xfId="0" applyNumberFormat="1" applyFont="1" applyFill="1" applyBorder="1" applyAlignment="1">
      <alignment horizontal="right"/>
    </xf>
    <xf numFmtId="0" fontId="46" fillId="0" borderId="0" xfId="0" applyFont="1" applyAlignment="1">
      <alignment horizontal="left"/>
    </xf>
    <xf numFmtId="0" fontId="47" fillId="0" borderId="10" xfId="0" applyFont="1" applyBorder="1" applyAlignment="1">
      <alignment horizontal="center"/>
    </xf>
    <xf numFmtId="0" fontId="46" fillId="0" borderId="10" xfId="0" applyFont="1" applyBorder="1" applyAlignment="1">
      <alignment/>
    </xf>
    <xf numFmtId="0" fontId="46" fillId="0" borderId="19" xfId="0" applyFont="1" applyBorder="1" applyAlignment="1">
      <alignment/>
    </xf>
    <xf numFmtId="191" fontId="46" fillId="0" borderId="10" xfId="48" applyNumberFormat="1" applyFont="1" applyFill="1" applyBorder="1" applyAlignment="1">
      <alignment/>
    </xf>
    <xf numFmtId="191" fontId="46" fillId="0" borderId="10" xfId="0" applyNumberFormat="1" applyFont="1" applyFill="1" applyBorder="1" applyAlignment="1">
      <alignment/>
    </xf>
    <xf numFmtId="189" fontId="46" fillId="0" borderId="0" xfId="44" applyNumberFormat="1" applyFont="1" applyFill="1" applyBorder="1" applyAlignment="1">
      <alignment horizontal="right"/>
    </xf>
    <xf numFmtId="177" fontId="46" fillId="0" borderId="10" xfId="65" applyNumberFormat="1" applyFont="1" applyFill="1" applyBorder="1" applyAlignment="1">
      <alignment/>
    </xf>
    <xf numFmtId="177" fontId="46" fillId="0" borderId="17" xfId="0" applyNumberFormat="1" applyFont="1" applyFill="1" applyBorder="1" applyAlignment="1">
      <alignment/>
    </xf>
    <xf numFmtId="170" fontId="46" fillId="0" borderId="20" xfId="48" applyFont="1" applyFill="1" applyBorder="1" applyAlignment="1">
      <alignment horizontal="right"/>
    </xf>
    <xf numFmtId="177" fontId="46" fillId="0" borderId="10" xfId="0" applyNumberFormat="1" applyFont="1" applyFill="1" applyBorder="1" applyAlignment="1">
      <alignment/>
    </xf>
    <xf numFmtId="177" fontId="46" fillId="0" borderId="21" xfId="65" applyNumberFormat="1" applyFont="1" applyFill="1" applyBorder="1" applyAlignment="1">
      <alignment/>
    </xf>
    <xf numFmtId="177" fontId="46" fillId="0" borderId="20" xfId="65" applyNumberFormat="1" applyFont="1" applyFill="1" applyBorder="1" applyAlignment="1">
      <alignment/>
    </xf>
    <xf numFmtId="170" fontId="46" fillId="0" borderId="0" xfId="48" applyFont="1" applyFill="1" applyBorder="1" applyAlignment="1">
      <alignment horizontal="right"/>
    </xf>
    <xf numFmtId="0" fontId="46" fillId="0" borderId="13" xfId="0" applyFont="1" applyFill="1" applyBorder="1" applyAlignment="1">
      <alignment/>
    </xf>
    <xf numFmtId="9" fontId="46" fillId="0" borderId="13" xfId="65" applyFont="1" applyFill="1" applyBorder="1" applyAlignment="1">
      <alignment horizontal="right"/>
    </xf>
    <xf numFmtId="0" fontId="46" fillId="0" borderId="13" xfId="0" applyFont="1" applyFill="1" applyBorder="1" applyAlignment="1">
      <alignment horizontal="right"/>
    </xf>
    <xf numFmtId="0" fontId="46" fillId="0" borderId="13" xfId="0" applyFont="1" applyBorder="1" applyAlignment="1">
      <alignment/>
    </xf>
    <xf numFmtId="191" fontId="0" fillId="24" borderId="10" xfId="48" applyNumberFormat="1" applyFont="1" applyFill="1" applyBorder="1" applyAlignment="1">
      <alignment horizontal="right"/>
    </xf>
    <xf numFmtId="191" fontId="0" fillId="0" borderId="0" xfId="48" applyNumberFormat="1" applyFont="1" applyFill="1" applyBorder="1" applyAlignment="1">
      <alignment horizontal="left"/>
    </xf>
    <xf numFmtId="191" fontId="0" fillId="0" borderId="10" xfId="48" applyNumberFormat="1" applyFont="1" applyFill="1" applyBorder="1" applyAlignment="1">
      <alignment horizontal="right"/>
    </xf>
    <xf numFmtId="170" fontId="0" fillId="0" borderId="0" xfId="48" applyFont="1" applyFill="1" applyBorder="1" applyAlignment="1">
      <alignment/>
    </xf>
    <xf numFmtId="170" fontId="0" fillId="24" borderId="10" xfId="48" applyFont="1" applyFill="1" applyBorder="1" applyAlignment="1">
      <alignment horizontal="right"/>
    </xf>
    <xf numFmtId="10" fontId="0" fillId="24" borderId="10" xfId="48" applyNumberFormat="1" applyFont="1" applyFill="1" applyBorder="1" applyAlignment="1">
      <alignment horizontal="right"/>
    </xf>
    <xf numFmtId="10" fontId="0" fillId="0" borderId="0" xfId="48" applyNumberFormat="1" applyFont="1" applyFill="1" applyBorder="1" applyAlignment="1">
      <alignment horizontal="right"/>
    </xf>
    <xf numFmtId="170" fontId="0" fillId="0" borderId="0" xfId="48" applyFont="1" applyFill="1" applyBorder="1" applyAlignment="1">
      <alignment horizontal="right"/>
    </xf>
    <xf numFmtId="10" fontId="0" fillId="0" borderId="0" xfId="65" applyNumberFormat="1" applyFont="1" applyFill="1" applyBorder="1" applyAlignment="1">
      <alignment/>
    </xf>
    <xf numFmtId="2" fontId="0" fillId="0" borderId="10" xfId="48" applyNumberFormat="1" applyFont="1" applyFill="1" applyBorder="1" applyAlignment="1">
      <alignment/>
    </xf>
    <xf numFmtId="0" fontId="2" fillId="0" borderId="0" xfId="0" applyFont="1" applyFill="1" applyBorder="1" applyAlignment="1">
      <alignment horizontal="center"/>
    </xf>
    <xf numFmtId="177" fontId="0" fillId="0" borderId="0" xfId="65" applyNumberFormat="1" applyFont="1" applyFill="1" applyBorder="1" applyAlignment="1">
      <alignment/>
    </xf>
    <xf numFmtId="0" fontId="45" fillId="0" borderId="0" xfId="0" applyFont="1" applyFill="1" applyBorder="1" applyAlignment="1">
      <alignment/>
    </xf>
    <xf numFmtId="170" fontId="0" fillId="0" borderId="0" xfId="0" applyNumberFormat="1" applyFont="1" applyFill="1" applyBorder="1" applyAlignment="1">
      <alignment/>
    </xf>
    <xf numFmtId="177" fontId="0" fillId="0" borderId="0" xfId="65" applyNumberFormat="1" applyFont="1" applyFill="1" applyBorder="1" applyAlignment="1">
      <alignment horizontal="center"/>
    </xf>
    <xf numFmtId="0" fontId="0" fillId="0" borderId="22" xfId="0" applyFont="1" applyBorder="1" applyAlignment="1">
      <alignment vertical="center" wrapText="1"/>
    </xf>
    <xf numFmtId="0" fontId="0" fillId="0" borderId="23" xfId="0" applyFont="1" applyBorder="1" applyAlignment="1">
      <alignment vertical="center" wrapText="1"/>
    </xf>
    <xf numFmtId="0" fontId="29" fillId="0" borderId="24" xfId="0" applyFont="1" applyBorder="1" applyAlignment="1">
      <alignment horizontal="left" vertical="center" wrapText="1" indent="2"/>
    </xf>
    <xf numFmtId="0" fontId="29" fillId="0" borderId="23" xfId="0" applyFont="1" applyBorder="1" applyAlignment="1">
      <alignment horizontal="left" vertical="center" wrapText="1" indent="2"/>
    </xf>
    <xf numFmtId="0" fontId="2" fillId="0" borderId="0" xfId="0" applyFont="1" applyAlignment="1">
      <alignment horizontal="left" vertical="center"/>
    </xf>
    <xf numFmtId="0" fontId="31" fillId="0" borderId="0" xfId="0" applyFont="1" applyAlignment="1">
      <alignment horizontal="left" vertical="center"/>
    </xf>
    <xf numFmtId="0" fontId="49" fillId="0" borderId="0" xfId="0" applyFont="1" applyAlignment="1">
      <alignment horizontal="left" vertical="center"/>
    </xf>
    <xf numFmtId="38" fontId="0" fillId="0" borderId="0" xfId="60" applyNumberFormat="1" applyFont="1" applyAlignment="1">
      <alignment horizontal="right" vertical="top"/>
      <protection/>
    </xf>
    <xf numFmtId="9" fontId="0" fillId="0" borderId="0" xfId="66" applyFont="1" applyAlignment="1">
      <alignment vertical="top"/>
    </xf>
    <xf numFmtId="177" fontId="0" fillId="0" borderId="0" xfId="66" applyNumberFormat="1" applyFont="1" applyAlignment="1">
      <alignment vertical="top"/>
    </xf>
    <xf numFmtId="9" fontId="0" fillId="0" borderId="0" xfId="60" applyNumberFormat="1">
      <alignment vertical="top"/>
      <protection/>
    </xf>
    <xf numFmtId="0" fontId="32" fillId="0" borderId="25" xfId="0" applyFont="1" applyBorder="1" applyAlignment="1">
      <alignment horizontal="right" vertical="center"/>
    </xf>
    <xf numFmtId="0" fontId="32" fillId="0" borderId="0" xfId="0" applyFont="1" applyAlignment="1">
      <alignment horizontal="right" vertical="center"/>
    </xf>
    <xf numFmtId="0" fontId="32" fillId="0" borderId="0" xfId="0" applyFont="1" applyAlignment="1">
      <alignment horizontal="right" vertical="center" wrapText="1"/>
    </xf>
    <xf numFmtId="0" fontId="32" fillId="0" borderId="26" xfId="0" applyFont="1" applyBorder="1" applyAlignment="1">
      <alignment horizontal="right" vertical="center"/>
    </xf>
    <xf numFmtId="0" fontId="32" fillId="0" borderId="26" xfId="0" applyFont="1" applyBorder="1" applyAlignment="1">
      <alignment horizontal="right" vertical="center" wrapText="1"/>
    </xf>
    <xf numFmtId="0" fontId="32" fillId="0" borderId="25" xfId="0" applyFont="1" applyBorder="1" applyAlignment="1">
      <alignment vertical="center"/>
    </xf>
    <xf numFmtId="0" fontId="32" fillId="0" borderId="0" xfId="0" applyFont="1" applyAlignment="1">
      <alignment vertical="center"/>
    </xf>
    <xf numFmtId="0" fontId="32" fillId="0" borderId="26" xfId="0" applyFont="1" applyBorder="1" applyAlignment="1">
      <alignment vertical="center"/>
    </xf>
    <xf numFmtId="0" fontId="0" fillId="0" borderId="0" xfId="61">
      <alignment/>
      <protection/>
    </xf>
    <xf numFmtId="0" fontId="0" fillId="0" borderId="0" xfId="61" applyFont="1" applyAlignment="1">
      <alignment vertical="center"/>
      <protection/>
    </xf>
    <xf numFmtId="0" fontId="0" fillId="0" borderId="0" xfId="61" applyAlignment="1">
      <alignment/>
      <protection/>
    </xf>
    <xf numFmtId="0" fontId="50" fillId="0" borderId="20" xfId="61" applyFont="1" applyBorder="1" applyAlignment="1">
      <alignment vertical="center"/>
      <protection/>
    </xf>
    <xf numFmtId="0" fontId="50" fillId="0" borderId="27" xfId="61" applyFont="1" applyBorder="1" applyAlignment="1">
      <alignment vertical="center" wrapText="1"/>
      <protection/>
    </xf>
    <xf numFmtId="0" fontId="50" fillId="0" borderId="28" xfId="61" applyFont="1" applyBorder="1" applyAlignment="1">
      <alignment vertical="center"/>
      <protection/>
    </xf>
    <xf numFmtId="0" fontId="50" fillId="0" borderId="23" xfId="61" applyFont="1" applyBorder="1" applyAlignment="1">
      <alignment vertical="center" wrapText="1"/>
      <protection/>
    </xf>
    <xf numFmtId="0" fontId="31" fillId="0" borderId="0" xfId="61" applyFont="1" applyAlignment="1">
      <alignment horizontal="justify" vertical="center"/>
      <protection/>
    </xf>
    <xf numFmtId="0" fontId="0" fillId="0" borderId="0" xfId="61" applyFont="1">
      <alignment/>
      <protection/>
    </xf>
    <xf numFmtId="3" fontId="0" fillId="0" borderId="0" xfId="61" applyNumberFormat="1" applyAlignment="1">
      <alignment horizontal="left"/>
      <protection/>
    </xf>
    <xf numFmtId="9" fontId="0" fillId="0" borderId="0" xfId="66" applyNumberFormat="1" applyFont="1" applyAlignment="1">
      <alignment horizontal="left"/>
    </xf>
    <xf numFmtId="0" fontId="0" fillId="0" borderId="0" xfId="61" applyFont="1" applyAlignment="1">
      <alignment horizontal="left"/>
      <protection/>
    </xf>
    <xf numFmtId="0" fontId="0" fillId="0" borderId="0" xfId="61" applyAlignment="1">
      <alignment horizontal="left"/>
      <protection/>
    </xf>
    <xf numFmtId="0" fontId="2" fillId="0" borderId="0" xfId="61" applyFont="1" applyAlignment="1">
      <alignment horizontal="left" vertical="center"/>
      <protection/>
    </xf>
    <xf numFmtId="0" fontId="31" fillId="0" borderId="0" xfId="61" applyFont="1" applyAlignment="1">
      <alignment horizontal="left" vertical="center"/>
      <protection/>
    </xf>
    <xf numFmtId="0" fontId="33" fillId="0" borderId="0" xfId="61" applyFont="1" applyAlignment="1">
      <alignment vertical="center"/>
      <protection/>
    </xf>
    <xf numFmtId="0" fontId="0" fillId="0" borderId="25" xfId="61" applyFont="1" applyBorder="1" applyAlignment="1">
      <alignment vertical="center" wrapText="1"/>
      <protection/>
    </xf>
    <xf numFmtId="0" fontId="0" fillId="0" borderId="25" xfId="61" applyFont="1" applyBorder="1" applyAlignment="1">
      <alignment horizontal="center" vertical="center" wrapText="1"/>
      <protection/>
    </xf>
    <xf numFmtId="0" fontId="0" fillId="0" borderId="0" xfId="61" applyFont="1" applyAlignment="1">
      <alignment vertical="center" wrapText="1"/>
      <protection/>
    </xf>
    <xf numFmtId="0" fontId="0" fillId="0" borderId="0" xfId="61" applyFont="1" applyAlignment="1">
      <alignment horizontal="center" vertical="center" wrapText="1"/>
      <protection/>
    </xf>
    <xf numFmtId="0" fontId="0" fillId="0" borderId="26" xfId="61" applyFont="1" applyBorder="1" applyAlignment="1">
      <alignment vertical="center" wrapText="1"/>
      <protection/>
    </xf>
    <xf numFmtId="0" fontId="0" fillId="0" borderId="26" xfId="61" applyFont="1" applyBorder="1" applyAlignment="1">
      <alignment horizontal="center" vertical="center" wrapText="1"/>
      <protection/>
    </xf>
    <xf numFmtId="10" fontId="0" fillId="0" borderId="0" xfId="61" applyNumberFormat="1" applyFont="1" applyAlignment="1">
      <alignment horizontal="center" vertical="center" wrapText="1"/>
      <protection/>
    </xf>
    <xf numFmtId="167" fontId="0" fillId="0" borderId="0" xfId="61" applyNumberFormat="1" applyFont="1" applyAlignment="1">
      <alignment horizontal="center" vertical="center" wrapText="1"/>
      <protection/>
    </xf>
    <xf numFmtId="3" fontId="0" fillId="0" borderId="0" xfId="61" applyNumberFormat="1" applyFont="1" applyAlignment="1">
      <alignment horizontal="center" vertical="center" wrapText="1"/>
      <protection/>
    </xf>
    <xf numFmtId="9" fontId="0" fillId="0" borderId="0" xfId="61" applyNumberFormat="1" applyFont="1" applyAlignment="1">
      <alignment horizontal="center" vertical="center" wrapText="1"/>
      <protection/>
    </xf>
    <xf numFmtId="9" fontId="0" fillId="0" borderId="26" xfId="61" applyNumberFormat="1" applyFont="1" applyBorder="1" applyAlignment="1">
      <alignment horizontal="center" vertical="center" wrapText="1"/>
      <protection/>
    </xf>
    <xf numFmtId="0" fontId="2" fillId="0" borderId="0" xfId="0" applyFont="1" applyAlignment="1">
      <alignment vertical="center"/>
    </xf>
    <xf numFmtId="0" fontId="0" fillId="0" borderId="0" xfId="0" applyFont="1" applyAlignment="1">
      <alignment vertical="center"/>
    </xf>
    <xf numFmtId="178" fontId="0" fillId="0" borderId="10" xfId="0" applyNumberFormat="1" applyFill="1" applyBorder="1" applyAlignment="1">
      <alignment/>
    </xf>
    <xf numFmtId="178" fontId="0" fillId="0" borderId="10" xfId="0" applyNumberFormat="1" applyBorder="1" applyAlignment="1">
      <alignment horizontal="center"/>
    </xf>
    <xf numFmtId="178" fontId="0" fillId="0" borderId="10" xfId="0" applyNumberFormat="1" applyFill="1" applyBorder="1" applyAlignment="1">
      <alignment horizontal="center"/>
    </xf>
    <xf numFmtId="0" fontId="23" fillId="0" borderId="0" xfId="0" applyFont="1" applyAlignment="1">
      <alignment horizontal="right" vertical="center"/>
    </xf>
    <xf numFmtId="167" fontId="0" fillId="0" borderId="0" xfId="0" applyNumberFormat="1" applyFont="1" applyAlignment="1">
      <alignment horizontal="right" vertical="center"/>
    </xf>
    <xf numFmtId="38" fontId="0" fillId="0" borderId="0" xfId="0" applyNumberFormat="1" applyAlignment="1">
      <alignment/>
    </xf>
    <xf numFmtId="193" fontId="0" fillId="0" borderId="0" xfId="0" applyNumberFormat="1" applyAlignment="1">
      <alignment/>
    </xf>
    <xf numFmtId="195" fontId="0" fillId="0" borderId="0" xfId="0" applyNumberFormat="1" applyAlignment="1">
      <alignment/>
    </xf>
    <xf numFmtId="176" fontId="0" fillId="24" borderId="10" xfId="0" applyNumberFormat="1" applyFont="1" applyFill="1" applyBorder="1" applyAlignment="1">
      <alignment/>
    </xf>
    <xf numFmtId="165" fontId="0" fillId="0" borderId="0" xfId="0" applyNumberFormat="1" applyAlignment="1">
      <alignment/>
    </xf>
    <xf numFmtId="178" fontId="0" fillId="0" borderId="0" xfId="0" applyNumberFormat="1" applyFill="1" applyBorder="1" applyAlignment="1">
      <alignment horizontal="center"/>
    </xf>
    <xf numFmtId="0" fontId="2" fillId="0" borderId="11" xfId="0" applyFont="1" applyBorder="1" applyAlignment="1">
      <alignment/>
    </xf>
    <xf numFmtId="0" fontId="2" fillId="0" borderId="10" xfId="0" applyFont="1" applyBorder="1" applyAlignment="1">
      <alignment/>
    </xf>
    <xf numFmtId="0" fontId="0" fillId="0" borderId="17" xfId="0" applyFont="1" applyBorder="1" applyAlignment="1">
      <alignment/>
    </xf>
    <xf numFmtId="0" fontId="0" fillId="0" borderId="10" xfId="0" applyFont="1" applyFill="1" applyBorder="1" applyAlignment="1">
      <alignment/>
    </xf>
    <xf numFmtId="0" fontId="2" fillId="0" borderId="29" xfId="0" applyFont="1" applyBorder="1" applyAlignment="1">
      <alignment horizontal="center" wrapText="1"/>
    </xf>
    <xf numFmtId="0" fontId="2" fillId="0" borderId="14" xfId="0" applyFont="1" applyBorder="1" applyAlignment="1">
      <alignment horizontal="center" wrapText="1"/>
    </xf>
    <xf numFmtId="0" fontId="0" fillId="0" borderId="0" xfId="0" applyFont="1" applyAlignment="1">
      <alignment horizontal="center" vertical="center"/>
    </xf>
    <xf numFmtId="0" fontId="0" fillId="0" borderId="10" xfId="0" applyBorder="1" applyAlignment="1">
      <alignment horizontal="left"/>
    </xf>
    <xf numFmtId="170" fontId="0" fillId="0" borderId="11" xfId="46" applyFont="1" applyBorder="1" applyAlignment="1">
      <alignment horizontal="center"/>
    </xf>
    <xf numFmtId="170" fontId="0" fillId="0" borderId="10" xfId="46" applyFont="1" applyBorder="1" applyAlignment="1">
      <alignment horizontal="center"/>
    </xf>
    <xf numFmtId="195" fontId="0" fillId="0" borderId="10" xfId="48" applyNumberFormat="1" applyFont="1" applyFill="1" applyBorder="1" applyAlignment="1">
      <alignment horizontal="right"/>
    </xf>
    <xf numFmtId="177" fontId="0" fillId="0" borderId="10" xfId="0" applyNumberFormat="1" applyFont="1" applyFill="1" applyBorder="1" applyAlignment="1">
      <alignment horizontal="right"/>
    </xf>
    <xf numFmtId="0" fontId="0" fillId="0" borderId="0" xfId="0" applyFont="1" applyFill="1" applyAlignment="1">
      <alignment wrapText="1"/>
    </xf>
    <xf numFmtId="0" fontId="25" fillId="0" borderId="0" xfId="0" applyFont="1" applyFill="1" applyAlignment="1">
      <alignment horizontal="left" wrapText="1"/>
    </xf>
    <xf numFmtId="0" fontId="0" fillId="0" borderId="0" xfId="0" applyFont="1" applyAlignment="1">
      <alignment/>
    </xf>
    <xf numFmtId="0" fontId="25" fillId="0" borderId="0" xfId="0" applyFont="1" applyFill="1" applyBorder="1" applyAlignment="1">
      <alignment horizontal="center" wrapText="1"/>
    </xf>
    <xf numFmtId="0" fontId="25" fillId="0" borderId="0" xfId="0" applyFont="1" applyBorder="1" applyAlignment="1">
      <alignment vertical="center" wrapText="1"/>
    </xf>
    <xf numFmtId="0" fontId="0" fillId="0" borderId="13" xfId="60" applyFont="1" applyBorder="1">
      <alignment vertical="top"/>
      <protection/>
    </xf>
    <xf numFmtId="171" fontId="0" fillId="0" borderId="13" xfId="60" applyNumberFormat="1" applyFont="1" applyBorder="1" applyAlignment="1">
      <alignment horizontal="right" vertical="top"/>
      <protection/>
    </xf>
    <xf numFmtId="37" fontId="0" fillId="0" borderId="13" xfId="60" applyNumberFormat="1" applyFont="1" applyBorder="1" applyAlignment="1">
      <alignment horizontal="right" vertical="top"/>
      <protection/>
    </xf>
    <xf numFmtId="176" fontId="0" fillId="0" borderId="13" xfId="60" applyNumberFormat="1" applyFont="1" applyBorder="1" applyAlignment="1" quotePrefix="1">
      <alignment horizontal="right" vertical="top"/>
      <protection/>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8" xfId="0" applyFont="1" applyBorder="1" applyAlignment="1">
      <alignment vertical="center" wrapText="1"/>
    </xf>
    <xf numFmtId="0" fontId="25" fillId="0" borderId="0" xfId="0" applyFont="1" applyFill="1" applyBorder="1" applyAlignment="1">
      <alignment horizontal="center" wrapText="1"/>
    </xf>
    <xf numFmtId="0" fontId="0" fillId="0" borderId="0" xfId="0" applyFont="1" applyFill="1" applyAlignment="1">
      <alignment horizontal="left" wrapText="1"/>
    </xf>
    <xf numFmtId="0" fontId="25" fillId="0" borderId="0" xfId="0" applyFont="1" applyBorder="1" applyAlignment="1">
      <alignment horizontal="center" vertical="center" wrapText="1"/>
    </xf>
    <xf numFmtId="0" fontId="25" fillId="0" borderId="13" xfId="0" applyFont="1" applyBorder="1" applyAlignment="1">
      <alignment horizontal="center" vertical="center" wrapText="1"/>
    </xf>
    <xf numFmtId="0" fontId="31" fillId="0" borderId="0" xfId="61" applyFont="1" applyAlignment="1">
      <alignment horizontal="left" vertical="center" wrapText="1"/>
      <protection/>
    </xf>
    <xf numFmtId="0" fontId="0" fillId="0" borderId="32" xfId="61" applyFont="1" applyBorder="1" applyAlignment="1">
      <alignment horizontal="center" vertical="center" wrapText="1"/>
      <protection/>
    </xf>
    <xf numFmtId="0" fontId="0" fillId="0" borderId="0" xfId="61" applyFont="1" applyAlignment="1">
      <alignment vertical="center" wrapText="1"/>
      <protection/>
    </xf>
    <xf numFmtId="0" fontId="0" fillId="0" borderId="26" xfId="61" applyFont="1" applyBorder="1" applyAlignment="1">
      <alignment vertical="center" wrapText="1"/>
      <protection/>
    </xf>
    <xf numFmtId="0" fontId="0" fillId="0" borderId="25" xfId="61" applyFont="1" applyBorder="1" applyAlignment="1">
      <alignment horizontal="center" vertical="center" wrapText="1"/>
      <protection/>
    </xf>
    <xf numFmtId="0" fontId="0" fillId="0" borderId="26" xfId="61" applyFont="1" applyBorder="1" applyAlignment="1">
      <alignment horizontal="center" vertical="center" wrapText="1"/>
      <protection/>
    </xf>
    <xf numFmtId="0" fontId="2" fillId="0" borderId="0" xfId="61" applyFont="1" applyAlignment="1">
      <alignment vertical="center" wrapText="1"/>
      <protection/>
    </xf>
    <xf numFmtId="0" fontId="2" fillId="0" borderId="0" xfId="0" applyFont="1" applyFill="1" applyBorder="1" applyAlignment="1">
      <alignment horizontal="right" wrapText="1"/>
    </xf>
    <xf numFmtId="0" fontId="2" fillId="0" borderId="29" xfId="0" applyFont="1" applyFill="1" applyBorder="1" applyAlignment="1">
      <alignment horizontal="center"/>
    </xf>
    <xf numFmtId="0" fontId="2" fillId="0" borderId="33" xfId="0" applyFont="1" applyFill="1" applyBorder="1" applyAlignment="1">
      <alignment horizontal="center"/>
    </xf>
    <xf numFmtId="0" fontId="2" fillId="0" borderId="18" xfId="0" applyFont="1" applyBorder="1" applyAlignment="1">
      <alignment horizontal="center"/>
    </xf>
    <xf numFmtId="0" fontId="0" fillId="0" borderId="33" xfId="0"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ARPUs by User Geography</a:t>
            </a:r>
          </a:p>
        </c:rich>
      </c:tx>
      <c:layout>
        <c:manualLayout>
          <c:xMode val="factor"/>
          <c:yMode val="factor"/>
          <c:x val="0.006"/>
          <c:y val="-0.00125"/>
        </c:manualLayout>
      </c:layout>
      <c:spPr>
        <a:noFill/>
        <a:ln>
          <a:noFill/>
        </a:ln>
      </c:spPr>
    </c:title>
    <c:plotArea>
      <c:layout>
        <c:manualLayout>
          <c:xMode val="edge"/>
          <c:yMode val="edge"/>
          <c:x val="0.021"/>
          <c:y val="0.11975"/>
          <c:w val="0.97325"/>
          <c:h val="0.81325"/>
        </c:manualLayout>
      </c:layout>
      <c:barChart>
        <c:barDir val="col"/>
        <c:grouping val="stacked"/>
        <c:varyColors val="0"/>
        <c:ser>
          <c:idx val="0"/>
          <c:order val="0"/>
          <c:tx>
            <c:strRef>
              <c:f>'Ex3 '!$B$26</c:f>
              <c:strCache>
                <c:ptCount val="1"/>
                <c:pt idx="0">
                  <c:v>US &amp; Canada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'Ex3 '!#REF!</c:f>
            </c:strRef>
          </c:cat>
          <c:val>
            <c:numRef>
              <c:f>'Ex3 '!$G$26:$O$26</c:f>
              <c:numCache/>
            </c:numRef>
          </c:val>
        </c:ser>
        <c:ser>
          <c:idx val="1"/>
          <c:order val="1"/>
          <c:tx>
            <c:strRef>
              <c:f>'Ex3 '!$B$27</c:f>
              <c:strCache>
                <c:ptCount val="1"/>
                <c:pt idx="0">
                  <c:v>Europe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'Ex3 '!#REF!</c:f>
            </c:strRef>
          </c:cat>
          <c:val>
            <c:numRef>
              <c:f>'Ex3 '!$G$27:$O$27</c:f>
              <c:numCache/>
            </c:numRef>
          </c:val>
        </c:ser>
        <c:ser>
          <c:idx val="2"/>
          <c:order val="2"/>
          <c:tx>
            <c:strRef>
              <c:f>'Ex3 '!$B$28</c:f>
              <c:strCache>
                <c:ptCount val="1"/>
                <c:pt idx="0">
                  <c:v>Asia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'Ex3 '!#REF!</c:f>
            </c:strRef>
          </c:cat>
          <c:val>
            <c:numRef>
              <c:f>'Ex3 '!$G$28:$O$28</c:f>
              <c:numCache/>
            </c:numRef>
          </c:val>
        </c:ser>
        <c:ser>
          <c:idx val="3"/>
          <c:order val="3"/>
          <c:tx>
            <c:strRef>
              <c:f>'Ex3 '!$B$29</c:f>
              <c:strCache>
                <c:ptCount val="1"/>
                <c:pt idx="0">
                  <c:v>Rest of World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'Ex3 '!#REF!</c:f>
            </c:strRef>
          </c:cat>
          <c:val>
            <c:numRef>
              <c:f>'Ex3 '!$G$29:$O$29</c:f>
              <c:numCache/>
            </c:numRef>
          </c:val>
        </c:ser>
        <c:ser>
          <c:idx val="4"/>
          <c:order val="4"/>
          <c:tx>
            <c:strRef>
              <c:f>'Ex3 '!$B$30</c:f>
              <c:strCache>
                <c:ptCount val="1"/>
                <c:pt idx="0">
                  <c:v>Worldwide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'Ex3 '!#REF!</c:f>
            </c:strRef>
          </c:cat>
          <c:val>
            <c:numRef>
              <c:f>'Ex3 '!$G$30:$O$30</c:f>
              <c:numCache/>
            </c:numRef>
          </c:val>
        </c:ser>
        <c:overlap val="100"/>
        <c:axId val="12491703"/>
        <c:axId val="45316464"/>
      </c:barChart>
      <c:catAx>
        <c:axId val="124917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5316464"/>
        <c:crosses val="autoZero"/>
        <c:auto val="0"/>
        <c:lblOffset val="100"/>
        <c:tickLblSkip val="1"/>
        <c:noMultiLvlLbl val="0"/>
      </c:catAx>
      <c:valAx>
        <c:axId val="45316464"/>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2491703"/>
        <c:crossesAt val="1"/>
        <c:crossBetween val="between"/>
        <c:dispUnits/>
      </c:valAx>
      <c:spPr>
        <a:solidFill>
          <a:srgbClr val="C0C0C0"/>
        </a:solidFill>
        <a:ln w="12700">
          <a:solidFill>
            <a:srgbClr val="808080"/>
          </a:solidFill>
        </a:ln>
      </c:spPr>
    </c:plotArea>
    <c:legend>
      <c:legendPos val="b"/>
      <c:layout>
        <c:manualLayout>
          <c:xMode val="edge"/>
          <c:yMode val="edge"/>
          <c:x val="0.11325"/>
          <c:y val="0.95175"/>
          <c:w val="0.84425"/>
          <c:h val="0.044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065"/>
          <c:w val="0.94775"/>
          <c:h val="0.9805"/>
        </c:manualLayout>
      </c:layout>
      <c:lineChart>
        <c:grouping val="standard"/>
        <c:varyColors val="0"/>
        <c:ser>
          <c:idx val="1"/>
          <c:order val="0"/>
          <c:tx>
            <c:v>NASDAQ 100</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'Ex4'!$G$4:$G$1264</c:f>
              <c:strCache/>
            </c:strRef>
          </c:cat>
          <c:val>
            <c:numRef>
              <c:f>'Ex4'!$I$4:$I$1264</c:f>
              <c:numCache/>
            </c:numRef>
          </c:val>
          <c:smooth val="0"/>
        </c:ser>
        <c:ser>
          <c:idx val="2"/>
          <c:order val="1"/>
          <c:tx>
            <c:v>Internet software &amp; services</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85"/>
            <c:spPr>
              <a:ln w="25400">
                <a:solidFill>
                  <a:srgbClr val="000000"/>
                </a:solidFill>
                <a:prstDash val="sysDot"/>
              </a:ln>
            </c:spPr>
            <c:marker>
              <c:symbol val="none"/>
            </c:marker>
          </c:dPt>
          <c:cat>
            <c:strRef>
              <c:f>'Ex4'!$G$4:$G$1264</c:f>
              <c:strCache/>
            </c:strRef>
          </c:cat>
          <c:val>
            <c:numRef>
              <c:f>'Ex4'!$J$4:$J$1264</c:f>
              <c:numCache/>
            </c:numRef>
          </c:val>
          <c:smooth val="0"/>
        </c:ser>
        <c:ser>
          <c:idx val="0"/>
          <c:order val="2"/>
          <c:tx>
            <c:v>S&amp;P 500</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565"/>
            <c:spPr>
              <a:ln w="25400">
                <a:solidFill>
                  <a:srgbClr val="000000"/>
                </a:solidFill>
                <a:prstDash val="dash"/>
              </a:ln>
            </c:spPr>
            <c:marker>
              <c:symbol val="none"/>
            </c:marker>
          </c:dPt>
          <c:cat>
            <c:strRef>
              <c:f>'Ex4'!$G$4:$G$1264</c:f>
              <c:strCache/>
            </c:strRef>
          </c:cat>
          <c:val>
            <c:numRef>
              <c:f>'Ex4'!$H$4:$H$1264</c:f>
              <c:numCache/>
            </c:numRef>
          </c:val>
          <c:smooth val="0"/>
        </c:ser>
        <c:marker val="1"/>
        <c:axId val="5194993"/>
        <c:axId val="46754938"/>
      </c:lineChart>
      <c:dateAx>
        <c:axId val="5194993"/>
        <c:scaling>
          <c:orientation val="minMax"/>
        </c:scaling>
        <c:axPos val="b"/>
        <c:delete val="0"/>
        <c:numFmt formatCode="[$-409]d\-mmm\-yy;@" sourceLinked="0"/>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46754938"/>
        <c:crosses val="autoZero"/>
        <c:auto val="0"/>
        <c:baseTimeUnit val="days"/>
        <c:majorUnit val="3"/>
        <c:majorTimeUnit val="months"/>
        <c:minorUnit val="1"/>
        <c:minorTimeUnit val="months"/>
        <c:noMultiLvlLbl val="0"/>
      </c:dateAx>
      <c:valAx>
        <c:axId val="46754938"/>
        <c:scaling>
          <c:orientation val="minMax"/>
          <c:max val="150"/>
          <c:min val="25"/>
        </c:scaling>
        <c:axPos val="l"/>
        <c:title>
          <c:tx>
            <c:rich>
              <a:bodyPr vert="horz" rot="-5400000" anchor="ctr"/>
              <a:lstStyle/>
              <a:p>
                <a:pPr algn="ctr">
                  <a:defRPr/>
                </a:pPr>
                <a:r>
                  <a:rPr lang="en-US" cap="none" sz="1200" b="1" i="0" u="none" baseline="0">
                    <a:solidFill>
                      <a:srgbClr val="000000"/>
                    </a:solidFill>
                    <a:latin typeface="Arial"/>
                    <a:ea typeface="Arial"/>
                    <a:cs typeface="Arial"/>
                  </a:rPr>
                  <a:t>Indexed to May 15, 2007 = 100</a:t>
                </a:r>
              </a:p>
            </c:rich>
          </c:tx>
          <c:layout>
            <c:manualLayout>
              <c:xMode val="factor"/>
              <c:yMode val="factor"/>
              <c:x val="-0.00575"/>
              <c:y val="-0.03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94993"/>
        <c:crossesAt val="1"/>
        <c:crossBetween val="between"/>
        <c:dispUnits/>
        <c:majorUnit val="25"/>
        <c:minorUnit val="5"/>
      </c:valAx>
      <c:spPr>
        <a:noFill/>
        <a:ln w="12700">
          <a:solidFill>
            <a:srgbClr val="808080"/>
          </a:solidFill>
        </a:ln>
      </c:spPr>
    </c:plotArea>
    <c:legend>
      <c:legendPos val="r"/>
      <c:layout>
        <c:manualLayout>
          <c:xMode val="edge"/>
          <c:yMode val="edge"/>
          <c:x val="0.2715"/>
          <c:y val="0.08475"/>
          <c:w val="0.37775"/>
          <c:h val="0.146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Number of IPOs by quarter</a:t>
            </a:r>
          </a:p>
        </c:rich>
      </c:tx>
      <c:layout>
        <c:manualLayout>
          <c:xMode val="factor"/>
          <c:yMode val="factor"/>
          <c:x val="-0.0055"/>
          <c:y val="0.0415"/>
        </c:manualLayout>
      </c:layout>
      <c:spPr>
        <a:noFill/>
        <a:ln>
          <a:noFill/>
        </a:ln>
      </c:spPr>
    </c:title>
    <c:plotArea>
      <c:layout>
        <c:manualLayout>
          <c:xMode val="edge"/>
          <c:yMode val="edge"/>
          <c:x val="0.014"/>
          <c:y val="0.14375"/>
          <c:w val="0.97225"/>
          <c:h val="0.83375"/>
        </c:manualLayout>
      </c:layout>
      <c:lineChart>
        <c:grouping val="standard"/>
        <c:varyColors val="0"/>
        <c:ser>
          <c:idx val="0"/>
          <c:order val="0"/>
          <c:tx>
            <c:strRef>
              <c:f>'Ex5'!$B$7</c:f>
              <c:strCache>
                <c:ptCount val="1"/>
                <c:pt idx="0">
                  <c:v>Number of deals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2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'Ex5'!$C$6:$AI$6</c:f>
              <c:strCache/>
            </c:strRef>
          </c:cat>
          <c:val>
            <c:numRef>
              <c:f>'Ex5'!$C$7:$AI$7</c:f>
              <c:numCache/>
            </c:numRef>
          </c:val>
          <c:smooth val="0"/>
        </c:ser>
        <c:marker val="1"/>
        <c:axId val="18141259"/>
        <c:axId val="29053604"/>
      </c:lineChart>
      <c:catAx>
        <c:axId val="1814125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29053604"/>
        <c:crosses val="autoZero"/>
        <c:auto val="1"/>
        <c:lblOffset val="100"/>
        <c:tickLblSkip val="2"/>
        <c:noMultiLvlLbl val="0"/>
      </c:catAx>
      <c:valAx>
        <c:axId val="2905360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814125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Capital raised 
($ in Billions)</a:t>
            </a:r>
          </a:p>
        </c:rich>
      </c:tx>
      <c:layout>
        <c:manualLayout>
          <c:xMode val="factor"/>
          <c:yMode val="factor"/>
          <c:x val="-0.001"/>
          <c:y val="-0.014"/>
        </c:manualLayout>
      </c:layout>
      <c:spPr>
        <a:noFill/>
        <a:ln>
          <a:noFill/>
        </a:ln>
      </c:spPr>
    </c:title>
    <c:plotArea>
      <c:layout>
        <c:manualLayout>
          <c:xMode val="edge"/>
          <c:yMode val="edge"/>
          <c:x val="0.014"/>
          <c:y val="0.13325"/>
          <c:w val="0.97225"/>
          <c:h val="0.848"/>
        </c:manualLayout>
      </c:layout>
      <c:lineChart>
        <c:grouping val="standard"/>
        <c:varyColors val="0"/>
        <c:ser>
          <c:idx val="0"/>
          <c:order val="0"/>
          <c:tx>
            <c:strRef>
              <c:f>'Ex5'!$B$9</c:f>
              <c:strCache>
                <c:ptCount val="1"/>
                <c:pt idx="0">
                  <c:v>Capital raised ($B)</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'Ex5'!$C$8:$AI$8</c:f>
              <c:strCache/>
            </c:strRef>
          </c:cat>
          <c:val>
            <c:numRef>
              <c:f>'Ex5'!$C$9:$AI$9</c:f>
              <c:numCache/>
            </c:numRef>
          </c:val>
          <c:smooth val="0"/>
        </c:ser>
        <c:marker val="1"/>
        <c:axId val="60155845"/>
        <c:axId val="4531694"/>
      </c:lineChart>
      <c:catAx>
        <c:axId val="6015584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4531694"/>
        <c:crosses val="autoZero"/>
        <c:auto val="1"/>
        <c:lblOffset val="100"/>
        <c:tickLblSkip val="2"/>
        <c:noMultiLvlLbl val="0"/>
      </c:catAx>
      <c:valAx>
        <c:axId val="453169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015584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91</xdr:row>
      <xdr:rowOff>95250</xdr:rowOff>
    </xdr:from>
    <xdr:to>
      <xdr:col>27</xdr:col>
      <xdr:colOff>428625</xdr:colOff>
      <xdr:row>124</xdr:row>
      <xdr:rowOff>85725</xdr:rowOff>
    </xdr:to>
    <xdr:graphicFrame>
      <xdr:nvGraphicFramePr>
        <xdr:cNvPr id="1" name="Chart 5"/>
        <xdr:cNvGraphicFramePr/>
      </xdr:nvGraphicFramePr>
      <xdr:xfrm>
        <a:off x="9877425" y="14668500"/>
        <a:ext cx="7439025" cy="5334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6</xdr:row>
      <xdr:rowOff>9525</xdr:rowOff>
    </xdr:from>
    <xdr:to>
      <xdr:col>23</xdr:col>
      <xdr:colOff>304800</xdr:colOff>
      <xdr:row>42</xdr:row>
      <xdr:rowOff>9525</xdr:rowOff>
    </xdr:to>
    <xdr:graphicFrame>
      <xdr:nvGraphicFramePr>
        <xdr:cNvPr id="1" name="Chart 1"/>
        <xdr:cNvGraphicFramePr/>
      </xdr:nvGraphicFramePr>
      <xdr:xfrm>
        <a:off x="7077075" y="981075"/>
        <a:ext cx="7553325" cy="5486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10</xdr:row>
      <xdr:rowOff>19050</xdr:rowOff>
    </xdr:from>
    <xdr:to>
      <xdr:col>18</xdr:col>
      <xdr:colOff>114300</xdr:colOff>
      <xdr:row>36</xdr:row>
      <xdr:rowOff>114300</xdr:rowOff>
    </xdr:to>
    <xdr:graphicFrame>
      <xdr:nvGraphicFramePr>
        <xdr:cNvPr id="1" name="Chart 1"/>
        <xdr:cNvGraphicFramePr/>
      </xdr:nvGraphicFramePr>
      <xdr:xfrm>
        <a:off x="942975" y="1609725"/>
        <a:ext cx="6753225" cy="4305300"/>
      </xdr:xfrm>
      <a:graphic>
        <a:graphicData uri="http://schemas.openxmlformats.org/drawingml/2006/chart">
          <c:chart xmlns:c="http://schemas.openxmlformats.org/drawingml/2006/chart" r:id="rId1"/>
        </a:graphicData>
      </a:graphic>
    </xdr:graphicFrame>
    <xdr:clientData/>
  </xdr:twoCellAnchor>
  <xdr:twoCellAnchor>
    <xdr:from>
      <xdr:col>18</xdr:col>
      <xdr:colOff>238125</xdr:colOff>
      <xdr:row>10</xdr:row>
      <xdr:rowOff>47625</xdr:rowOff>
    </xdr:from>
    <xdr:to>
      <xdr:col>36</xdr:col>
      <xdr:colOff>85725</xdr:colOff>
      <xdr:row>36</xdr:row>
      <xdr:rowOff>104775</xdr:rowOff>
    </xdr:to>
    <xdr:graphicFrame>
      <xdr:nvGraphicFramePr>
        <xdr:cNvPr id="2" name="Chart 2"/>
        <xdr:cNvGraphicFramePr/>
      </xdr:nvGraphicFramePr>
      <xdr:xfrm>
        <a:off x="7820025" y="1638300"/>
        <a:ext cx="6772275" cy="4267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www.reuters.com/article/2011/05/19/us-linkedin-ipo-risks-idUSTRE74H0TL20110519" TargetMode="External" /><Relationship Id="rId2" Type="http://schemas.openxmlformats.org/officeDocument/2006/relationships/hyperlink" Target="http://www.nyse.com/press/1305802537651.html" TargetMode="External" /><Relationship Id="rId3" Type="http://schemas.openxmlformats.org/officeDocument/2006/relationships/hyperlink" Target="http://articles.marketwatch.com/2011-10-21/markets/30759863_1_groupon-online-deals-zynga" TargetMode="External" /><Relationship Id="rId4" Type="http://schemas.openxmlformats.org/officeDocument/2006/relationships/hyperlink" Target="http://latimesblogs.latimes.com/money_co/2011/11/groupon-ipo.html" TargetMode="External" /><Relationship Id="rId5" Type="http://schemas.openxmlformats.org/officeDocument/2006/relationships/hyperlink" Target="http://articles.latimes.com/2011/dec/17/business/la-fi-ct-zynga-ipo-20111217" TargetMode="External" /><Relationship Id="rId6" Type="http://schemas.openxmlformats.org/officeDocument/2006/relationships/hyperlink" Target="http://techcrunch.com/2011/12/02/zynga-sets-price-range-for-ipo-at-8-50-to-10-per-share/" TargetMode="External" /><Relationship Id="rId7"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33"/>
  <sheetViews>
    <sheetView zoomScalePageLayoutView="0" workbookViewId="0" topLeftCell="A1">
      <selection activeCell="A2" sqref="A2:IV2"/>
    </sheetView>
  </sheetViews>
  <sheetFormatPr defaultColWidth="9.140625" defaultRowHeight="12.75"/>
  <cols>
    <col min="3" max="3" width="55.140625" style="0" customWidth="1"/>
    <col min="4" max="4" width="27.421875" style="0" customWidth="1"/>
  </cols>
  <sheetData>
    <row r="1" ht="12.75">
      <c r="B1" s="171" t="s">
        <v>273</v>
      </c>
    </row>
    <row r="2" ht="12.75">
      <c r="B2" s="171" t="s">
        <v>274</v>
      </c>
    </row>
    <row r="3" ht="12.75" thickBot="1"/>
    <row r="4" spans="2:4" ht="12">
      <c r="B4" s="247" t="s">
        <v>233</v>
      </c>
      <c r="C4" s="247" t="s">
        <v>234</v>
      </c>
      <c r="D4" s="167" t="s">
        <v>235</v>
      </c>
    </row>
    <row r="5" spans="2:4" ht="12.75" thickBot="1">
      <c r="B5" s="249"/>
      <c r="C5" s="249"/>
      <c r="D5" s="168" t="s">
        <v>236</v>
      </c>
    </row>
    <row r="6" spans="2:4" ht="25.5">
      <c r="B6" s="247">
        <v>2004</v>
      </c>
      <c r="C6" s="169" t="s">
        <v>237</v>
      </c>
      <c r="D6" s="247" t="s">
        <v>241</v>
      </c>
    </row>
    <row r="7" spans="2:4" ht="25.5">
      <c r="B7" s="248"/>
      <c r="C7" s="169" t="s">
        <v>238</v>
      </c>
      <c r="D7" s="248"/>
    </row>
    <row r="8" spans="2:4" ht="24.75">
      <c r="B8" s="248"/>
      <c r="C8" s="169" t="s">
        <v>239</v>
      </c>
      <c r="D8" s="248"/>
    </row>
    <row r="9" spans="2:4" ht="12.75" thickBot="1">
      <c r="B9" s="249"/>
      <c r="C9" s="170" t="s">
        <v>240</v>
      </c>
      <c r="D9" s="249"/>
    </row>
    <row r="10" spans="2:4" ht="12.75">
      <c r="B10" s="247">
        <v>2005</v>
      </c>
      <c r="C10" s="169" t="s">
        <v>242</v>
      </c>
      <c r="D10" s="247" t="s">
        <v>246</v>
      </c>
    </row>
    <row r="11" spans="2:4" ht="12.75">
      <c r="B11" s="248"/>
      <c r="C11" s="169" t="s">
        <v>243</v>
      </c>
      <c r="D11" s="248"/>
    </row>
    <row r="12" spans="2:4" ht="25.5">
      <c r="B12" s="248"/>
      <c r="C12" s="169" t="s">
        <v>244</v>
      </c>
      <c r="D12" s="248"/>
    </row>
    <row r="13" spans="2:4" ht="12.75" thickBot="1">
      <c r="B13" s="249"/>
      <c r="C13" s="170" t="s">
        <v>245</v>
      </c>
      <c r="D13" s="249"/>
    </row>
    <row r="14" spans="2:4" ht="12.75">
      <c r="B14" s="247">
        <v>2006</v>
      </c>
      <c r="C14" s="169" t="s">
        <v>247</v>
      </c>
      <c r="D14" s="247" t="s">
        <v>251</v>
      </c>
    </row>
    <row r="15" spans="2:4" ht="25.5">
      <c r="B15" s="248"/>
      <c r="C15" s="169" t="s">
        <v>248</v>
      </c>
      <c r="D15" s="248"/>
    </row>
    <row r="16" spans="2:4" ht="24.75">
      <c r="B16" s="248"/>
      <c r="C16" s="169" t="s">
        <v>249</v>
      </c>
      <c r="D16" s="248"/>
    </row>
    <row r="17" spans="2:4" ht="12.75" thickBot="1">
      <c r="B17" s="249"/>
      <c r="C17" s="170" t="s">
        <v>250</v>
      </c>
      <c r="D17" s="249"/>
    </row>
    <row r="18" spans="2:4" ht="25.5">
      <c r="B18" s="247">
        <v>2007</v>
      </c>
      <c r="C18" s="169" t="s">
        <v>252</v>
      </c>
      <c r="D18" s="247" t="s">
        <v>255</v>
      </c>
    </row>
    <row r="19" spans="2:4" ht="25.5">
      <c r="B19" s="248"/>
      <c r="C19" s="169" t="s">
        <v>253</v>
      </c>
      <c r="D19" s="248"/>
    </row>
    <row r="20" spans="2:4" ht="12.75" thickBot="1">
      <c r="B20" s="249"/>
      <c r="C20" s="170" t="s">
        <v>254</v>
      </c>
      <c r="D20" s="249"/>
    </row>
    <row r="21" spans="2:4" ht="25.5">
      <c r="B21" s="247">
        <v>2008</v>
      </c>
      <c r="C21" s="169" t="s">
        <v>256</v>
      </c>
      <c r="D21" s="247" t="s">
        <v>260</v>
      </c>
    </row>
    <row r="22" spans="2:4" ht="25.5">
      <c r="B22" s="248"/>
      <c r="C22" s="169" t="s">
        <v>257</v>
      </c>
      <c r="D22" s="248"/>
    </row>
    <row r="23" spans="2:4" ht="24.75">
      <c r="B23" s="248"/>
      <c r="C23" s="169" t="s">
        <v>258</v>
      </c>
      <c r="D23" s="248"/>
    </row>
    <row r="24" spans="2:4" ht="12.75" thickBot="1">
      <c r="B24" s="249"/>
      <c r="C24" s="170" t="s">
        <v>259</v>
      </c>
      <c r="D24" s="249"/>
    </row>
    <row r="25" spans="2:4" ht="25.5">
      <c r="B25" s="247">
        <v>2009</v>
      </c>
      <c r="C25" s="169" t="s">
        <v>261</v>
      </c>
      <c r="D25" s="247" t="s">
        <v>264</v>
      </c>
    </row>
    <row r="26" spans="2:4" ht="12.75">
      <c r="B26" s="248"/>
      <c r="C26" s="169" t="s">
        <v>262</v>
      </c>
      <c r="D26" s="248"/>
    </row>
    <row r="27" spans="2:4" ht="12.75" thickBot="1">
      <c r="B27" s="249"/>
      <c r="C27" s="170" t="s">
        <v>263</v>
      </c>
      <c r="D27" s="249"/>
    </row>
    <row r="28" spans="2:4" ht="50.25">
      <c r="B28" s="247">
        <v>2010</v>
      </c>
      <c r="C28" s="169" t="s">
        <v>265</v>
      </c>
      <c r="D28" s="247" t="s">
        <v>268</v>
      </c>
    </row>
    <row r="29" spans="2:4" ht="25.5">
      <c r="B29" s="248"/>
      <c r="C29" s="169" t="s">
        <v>266</v>
      </c>
      <c r="D29" s="248"/>
    </row>
    <row r="30" spans="2:4" ht="12.75" thickBot="1">
      <c r="B30" s="249"/>
      <c r="C30" s="170" t="s">
        <v>267</v>
      </c>
      <c r="D30" s="249"/>
    </row>
    <row r="31" spans="2:4" ht="25.5">
      <c r="B31" s="247">
        <v>2011</v>
      </c>
      <c r="C31" s="169" t="s">
        <v>269</v>
      </c>
      <c r="D31" s="247" t="s">
        <v>272</v>
      </c>
    </row>
    <row r="32" spans="2:4" ht="12.75">
      <c r="B32" s="248"/>
      <c r="C32" s="169" t="s">
        <v>270</v>
      </c>
      <c r="D32" s="248"/>
    </row>
    <row r="33" spans="2:4" ht="12.75" thickBot="1">
      <c r="B33" s="249"/>
      <c r="C33" s="170" t="s">
        <v>271</v>
      </c>
      <c r="D33" s="249"/>
    </row>
  </sheetData>
  <sheetProtection/>
  <mergeCells count="18">
    <mergeCell ref="B4:B5"/>
    <mergeCell ref="C4:C5"/>
    <mergeCell ref="B6:B9"/>
    <mergeCell ref="D6:D9"/>
    <mergeCell ref="B10:B13"/>
    <mergeCell ref="D10:D13"/>
    <mergeCell ref="B14:B17"/>
    <mergeCell ref="D14:D17"/>
    <mergeCell ref="B18:B20"/>
    <mergeCell ref="D18:D20"/>
    <mergeCell ref="B21:B24"/>
    <mergeCell ref="D21:D24"/>
    <mergeCell ref="B25:B27"/>
    <mergeCell ref="D25:D27"/>
    <mergeCell ref="B28:B30"/>
    <mergeCell ref="D28:D30"/>
    <mergeCell ref="B31:B33"/>
    <mergeCell ref="D31:D3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3:N80"/>
  <sheetViews>
    <sheetView tabSelected="1" zoomScale="70" zoomScaleNormal="70" zoomScalePageLayoutView="0" workbookViewId="0" topLeftCell="A3">
      <selection activeCell="H12" sqref="H12"/>
    </sheetView>
  </sheetViews>
  <sheetFormatPr defaultColWidth="9.140625" defaultRowHeight="12.75"/>
  <cols>
    <col min="2" max="2" width="30.421875" style="0" bestFit="1" customWidth="1"/>
    <col min="3" max="3" width="10.8515625" style="0" customWidth="1"/>
    <col min="4" max="4" width="10.421875" style="0" bestFit="1" customWidth="1"/>
    <col min="6" max="6" width="10.421875" style="0" customWidth="1"/>
    <col min="7" max="7" width="10.421875" style="0" bestFit="1" customWidth="1"/>
    <col min="8" max="8" width="9.421875" style="0" bestFit="1" customWidth="1"/>
    <col min="10" max="10" width="10.421875" style="0" customWidth="1"/>
    <col min="13" max="13" width="9.421875" style="0" customWidth="1"/>
    <col min="14" max="14" width="10.421875" style="0" customWidth="1"/>
  </cols>
  <sheetData>
    <row r="3" spans="2:14" s="16" customFormat="1" ht="12.75">
      <c r="B3" s="18" t="s">
        <v>151</v>
      </c>
      <c r="C3" s="26"/>
      <c r="D3" s="26"/>
      <c r="E3" s="26"/>
      <c r="F3" s="26"/>
      <c r="G3" s="26"/>
      <c r="H3" s="26"/>
      <c r="I3" s="26"/>
      <c r="J3" s="26"/>
      <c r="K3" s="26"/>
      <c r="L3" s="26"/>
      <c r="M3" s="26"/>
      <c r="N3" s="26"/>
    </row>
    <row r="4" spans="2:14" s="16" customFormat="1" ht="12.75">
      <c r="B4" s="104"/>
      <c r="C4" s="105">
        <v>2011</v>
      </c>
      <c r="D4" s="105" t="s">
        <v>219</v>
      </c>
      <c r="E4" s="105" t="s">
        <v>113</v>
      </c>
      <c r="F4" s="105" t="s">
        <v>114</v>
      </c>
      <c r="G4" s="105" t="s">
        <v>220</v>
      </c>
      <c r="H4" s="105" t="s">
        <v>221</v>
      </c>
      <c r="I4" s="105" t="s">
        <v>222</v>
      </c>
      <c r="J4" s="105" t="s">
        <v>223</v>
      </c>
      <c r="K4" s="105" t="s">
        <v>224</v>
      </c>
      <c r="L4" s="105" t="s">
        <v>225</v>
      </c>
      <c r="M4" s="105" t="s">
        <v>226</v>
      </c>
      <c r="N4" s="106" t="s">
        <v>227</v>
      </c>
    </row>
    <row r="5" spans="2:14" s="16" customFormat="1" ht="12.75">
      <c r="B5" s="107" t="s">
        <v>130</v>
      </c>
      <c r="C5" s="108" t="s">
        <v>131</v>
      </c>
      <c r="D5" s="108">
        <v>1</v>
      </c>
      <c r="E5" s="108">
        <v>2</v>
      </c>
      <c r="F5" s="108">
        <v>3</v>
      </c>
      <c r="G5" s="108">
        <v>4</v>
      </c>
      <c r="H5" s="108">
        <v>5</v>
      </c>
      <c r="I5" s="108">
        <v>6</v>
      </c>
      <c r="J5" s="108">
        <v>7</v>
      </c>
      <c r="K5" s="108">
        <v>8</v>
      </c>
      <c r="L5" s="108">
        <v>9</v>
      </c>
      <c r="M5" s="109">
        <v>10</v>
      </c>
      <c r="N5" s="110" t="s">
        <v>228</v>
      </c>
    </row>
    <row r="6" spans="2:14" s="16" customFormat="1" ht="12.75">
      <c r="B6" s="111" t="s">
        <v>132</v>
      </c>
      <c r="C6" s="112"/>
      <c r="D6" s="112"/>
      <c r="E6" s="112"/>
      <c r="F6" s="112"/>
      <c r="G6" s="112"/>
      <c r="H6" s="112"/>
      <c r="I6" s="112"/>
      <c r="J6" s="112"/>
      <c r="K6" s="112"/>
      <c r="L6" s="112"/>
      <c r="M6" s="113"/>
      <c r="N6" s="114"/>
    </row>
    <row r="7" spans="2:14" s="16" customFormat="1" ht="12.75">
      <c r="B7" s="115" t="s">
        <v>133</v>
      </c>
      <c r="C7" s="116"/>
      <c r="D7" s="117">
        <f>C49</f>
        <v>0.4</v>
      </c>
      <c r="E7" s="117">
        <f>D7</f>
        <v>0.4</v>
      </c>
      <c r="F7" s="117">
        <f>E7</f>
        <v>0.4</v>
      </c>
      <c r="G7" s="117">
        <f>F7</f>
        <v>0.4</v>
      </c>
      <c r="H7" s="117">
        <f>G7</f>
        <v>0.4</v>
      </c>
      <c r="I7" s="117">
        <f>H7-((H7-C54)/5)</f>
        <v>0.324</v>
      </c>
      <c r="J7" s="117">
        <f>H7-((H7-C54)/5)*2</f>
        <v>0.24800000000000003</v>
      </c>
      <c r="K7" s="117">
        <f>H7-((H7-C54)/5)*3</f>
        <v>0.17200000000000004</v>
      </c>
      <c r="L7" s="117">
        <f>H7-((H7-C54)/5)*4</f>
        <v>0.09600000000000003</v>
      </c>
      <c r="M7" s="117">
        <f>H7-((H7-C54)/5)*5</f>
        <v>0.020000000000000018</v>
      </c>
      <c r="N7" s="116">
        <v>0.02</v>
      </c>
    </row>
    <row r="8" spans="2:14" s="16" customFormat="1" ht="12.75">
      <c r="B8" s="115" t="s">
        <v>134</v>
      </c>
      <c r="C8" s="117">
        <f>C15/C14</f>
        <v>0.45675020210185935</v>
      </c>
      <c r="D8" s="117">
        <f aca="true" t="shared" si="0" ref="D8:M8">$C$50-(($C$50-$C$8)/10)*(10-D5)</f>
        <v>0.4460751818916734</v>
      </c>
      <c r="E8" s="117">
        <f t="shared" si="0"/>
        <v>0.4354001616814875</v>
      </c>
      <c r="F8" s="117">
        <f t="shared" si="0"/>
        <v>0.4247251414713015</v>
      </c>
      <c r="G8" s="117">
        <f t="shared" si="0"/>
        <v>0.4140501212611156</v>
      </c>
      <c r="H8" s="117">
        <f t="shared" si="0"/>
        <v>0.40337510105092966</v>
      </c>
      <c r="I8" s="117">
        <f t="shared" si="0"/>
        <v>0.3927000808407437</v>
      </c>
      <c r="J8" s="117">
        <f t="shared" si="0"/>
        <v>0.3820250606305578</v>
      </c>
      <c r="K8" s="117">
        <f t="shared" si="0"/>
        <v>0.37135004042037184</v>
      </c>
      <c r="L8" s="117">
        <f t="shared" si="0"/>
        <v>0.36067502021018594</v>
      </c>
      <c r="M8" s="117">
        <f t="shared" si="0"/>
        <v>0.35</v>
      </c>
      <c r="N8" s="116">
        <f>M8</f>
        <v>0.35</v>
      </c>
    </row>
    <row r="9" spans="2:14" s="16" customFormat="1" ht="12.75">
      <c r="B9" s="115" t="s">
        <v>135</v>
      </c>
      <c r="C9" s="118">
        <f>C45</f>
        <v>0.4</v>
      </c>
      <c r="D9" s="118">
        <f>C9</f>
        <v>0.4</v>
      </c>
      <c r="E9" s="118">
        <f>D9</f>
        <v>0.4</v>
      </c>
      <c r="F9" s="118">
        <f>E9</f>
        <v>0.4</v>
      </c>
      <c r="G9" s="118">
        <f>F9</f>
        <v>0.4</v>
      </c>
      <c r="H9" s="118">
        <f>G9</f>
        <v>0.4</v>
      </c>
      <c r="I9" s="118">
        <f>H9+($N$9-$H$9)/5</f>
        <v>0.39</v>
      </c>
      <c r="J9" s="118">
        <f>I9+($N$9-$H$9)/5</f>
        <v>0.38</v>
      </c>
      <c r="K9" s="118">
        <f>J9+($N$9-$H$9)/5</f>
        <v>0.37</v>
      </c>
      <c r="L9" s="118">
        <f>K9+($N$9-$H$9)/5</f>
        <v>0.36</v>
      </c>
      <c r="M9" s="118">
        <f>L9+($N$9-$H$9)/5</f>
        <v>0.35</v>
      </c>
      <c r="N9" s="118">
        <f>C46</f>
        <v>0.35</v>
      </c>
    </row>
    <row r="10" spans="2:14" s="16" customFormat="1" ht="12.75">
      <c r="B10" s="115" t="s">
        <v>208</v>
      </c>
      <c r="C10" s="119"/>
      <c r="D10" s="120">
        <v>0.67</v>
      </c>
      <c r="E10" s="120">
        <f>D10</f>
        <v>0.67</v>
      </c>
      <c r="F10" s="120">
        <f aca="true" t="shared" si="1" ref="F10:M10">E10</f>
        <v>0.67</v>
      </c>
      <c r="G10" s="120">
        <f t="shared" si="1"/>
        <v>0.67</v>
      </c>
      <c r="H10" s="120">
        <f t="shared" si="1"/>
        <v>0.67</v>
      </c>
      <c r="I10" s="120">
        <f t="shared" si="1"/>
        <v>0.67</v>
      </c>
      <c r="J10" s="120">
        <f t="shared" si="1"/>
        <v>0.67</v>
      </c>
      <c r="K10" s="120">
        <f t="shared" si="1"/>
        <v>0.67</v>
      </c>
      <c r="L10" s="120">
        <f t="shared" si="1"/>
        <v>0.67</v>
      </c>
      <c r="M10" s="120">
        <f t="shared" si="1"/>
        <v>0.67</v>
      </c>
      <c r="N10" s="121">
        <v>1</v>
      </c>
    </row>
    <row r="11" spans="2:14" s="16" customFormat="1" ht="12.75">
      <c r="B11" s="115" t="s">
        <v>136</v>
      </c>
      <c r="C11" s="117"/>
      <c r="D11" s="117">
        <f>J32</f>
        <v>0.11061120359550916</v>
      </c>
      <c r="E11" s="117">
        <f>D11</f>
        <v>0.11061120359550916</v>
      </c>
      <c r="F11" s="117">
        <f>E11</f>
        <v>0.11061120359550916</v>
      </c>
      <c r="G11" s="117">
        <f>F11</f>
        <v>0.11061120359550916</v>
      </c>
      <c r="H11" s="117">
        <f>G11</f>
        <v>0.11061120359550916</v>
      </c>
      <c r="I11" s="117">
        <f>H11-($H$11-$N$11)/5</f>
        <v>0.10448896287640733</v>
      </c>
      <c r="J11" s="117">
        <f>I11-($H$11-$N$11)/5</f>
        <v>0.09836672215730549</v>
      </c>
      <c r="K11" s="117">
        <f>J11-($H$11-$N$11)/5</f>
        <v>0.09224448143820366</v>
      </c>
      <c r="L11" s="117">
        <f>K11-($H$11-$N$11)/5</f>
        <v>0.08612224071910182</v>
      </c>
      <c r="M11" s="117">
        <f>L11-($H$11-$N$11)/5</f>
        <v>0.07999999999999999</v>
      </c>
      <c r="N11" s="116">
        <f>C56</f>
        <v>0.08</v>
      </c>
    </row>
    <row r="12" spans="2:14" s="16" customFormat="1" ht="12.75">
      <c r="B12" s="115"/>
      <c r="C12" s="117"/>
      <c r="D12" s="122">
        <f>D17/(D14-C14)</f>
        <v>0.67</v>
      </c>
      <c r="E12" s="122">
        <f aca="true" t="shared" si="2" ref="E12:N12">E17/(E14-D14)</f>
        <v>0.67</v>
      </c>
      <c r="F12" s="122">
        <f t="shared" si="2"/>
        <v>0.67</v>
      </c>
      <c r="G12" s="122">
        <f t="shared" si="2"/>
        <v>0.67</v>
      </c>
      <c r="H12" s="122">
        <f t="shared" si="2"/>
        <v>0.67</v>
      </c>
      <c r="I12" s="122">
        <f t="shared" si="2"/>
        <v>0.67</v>
      </c>
      <c r="J12" s="122">
        <f t="shared" si="2"/>
        <v>0.6699999999999999</v>
      </c>
      <c r="K12" s="122">
        <f t="shared" si="2"/>
        <v>0.67</v>
      </c>
      <c r="L12" s="122">
        <f t="shared" si="2"/>
        <v>0.67</v>
      </c>
      <c r="M12" s="122">
        <f t="shared" si="2"/>
        <v>0.67</v>
      </c>
      <c r="N12" s="122">
        <f t="shared" si="2"/>
        <v>1</v>
      </c>
    </row>
    <row r="13" spans="2:14" s="16" customFormat="1" ht="12.75">
      <c r="B13" s="123" t="s">
        <v>137</v>
      </c>
      <c r="C13" s="117"/>
      <c r="D13" s="117"/>
      <c r="E13" s="117"/>
      <c r="F13" s="117"/>
      <c r="G13" s="117"/>
      <c r="H13" s="117"/>
      <c r="I13" s="117"/>
      <c r="J13" s="117"/>
      <c r="K13" s="117"/>
      <c r="L13" s="117"/>
      <c r="M13" s="117"/>
      <c r="N13" s="116"/>
    </row>
    <row r="14" spans="2:14" s="16" customFormat="1" ht="12.75">
      <c r="B14" s="115" t="s">
        <v>123</v>
      </c>
      <c r="C14" s="124">
        <f>C38</f>
        <v>3711</v>
      </c>
      <c r="D14" s="124">
        <f aca="true" t="shared" si="3" ref="D14:N14">C14*(1+D7)</f>
        <v>5195.4</v>
      </c>
      <c r="E14" s="124">
        <f t="shared" si="3"/>
        <v>7273.559999999999</v>
      </c>
      <c r="F14" s="124">
        <f t="shared" si="3"/>
        <v>10182.983999999997</v>
      </c>
      <c r="G14" s="124">
        <f t="shared" si="3"/>
        <v>14256.177599999995</v>
      </c>
      <c r="H14" s="124">
        <f t="shared" si="3"/>
        <v>19958.648639999992</v>
      </c>
      <c r="I14" s="124">
        <f t="shared" si="3"/>
        <v>26425.25079935999</v>
      </c>
      <c r="J14" s="124">
        <f t="shared" si="3"/>
        <v>32978.712997601266</v>
      </c>
      <c r="K14" s="124">
        <f t="shared" si="3"/>
        <v>38651.05163318869</v>
      </c>
      <c r="L14" s="124">
        <f t="shared" si="3"/>
        <v>42361.55258997481</v>
      </c>
      <c r="M14" s="124">
        <f t="shared" si="3"/>
        <v>43208.78364177431</v>
      </c>
      <c r="N14" s="124">
        <f t="shared" si="3"/>
        <v>44072.9593146098</v>
      </c>
    </row>
    <row r="15" spans="2:14" s="16" customFormat="1" ht="12.75">
      <c r="B15" s="115" t="s">
        <v>138</v>
      </c>
      <c r="C15" s="124">
        <f>C39</f>
        <v>1695</v>
      </c>
      <c r="D15" s="124">
        <f aca="true" t="shared" si="4" ref="D15:N15">D8*D14</f>
        <v>2317.5389999999998</v>
      </c>
      <c r="E15" s="124">
        <f t="shared" si="4"/>
        <v>3166.9091999999996</v>
      </c>
      <c r="F15" s="124">
        <f t="shared" si="4"/>
        <v>4324.969319999998</v>
      </c>
      <c r="G15" s="124">
        <f t="shared" si="4"/>
        <v>5902.772063999998</v>
      </c>
      <c r="H15" s="124">
        <f t="shared" si="4"/>
        <v>8050.821911999997</v>
      </c>
      <c r="I15" s="124">
        <f t="shared" si="4"/>
        <v>10377.198125145595</v>
      </c>
      <c r="J15" s="124">
        <f t="shared" si="4"/>
        <v>12598.694832426389</v>
      </c>
      <c r="K15" s="124">
        <f t="shared" si="4"/>
        <v>14353.0695862745</v>
      </c>
      <c r="L15" s="124">
        <f t="shared" si="4"/>
        <v>15278.75383652402</v>
      </c>
      <c r="M15" s="124">
        <f t="shared" si="4"/>
        <v>15123.074274621007</v>
      </c>
      <c r="N15" s="124">
        <f t="shared" si="4"/>
        <v>15425.535760113427</v>
      </c>
    </row>
    <row r="16" spans="2:14" s="16" customFormat="1" ht="12.75">
      <c r="B16" s="115" t="s">
        <v>139</v>
      </c>
      <c r="C16" s="124">
        <f aca="true" t="shared" si="5" ref="C16:N16">C15*(1-C9)</f>
        <v>1017</v>
      </c>
      <c r="D16" s="124">
        <f t="shared" si="5"/>
        <v>1390.5233999999998</v>
      </c>
      <c r="E16" s="124">
        <f t="shared" si="5"/>
        <v>1900.1455199999996</v>
      </c>
      <c r="F16" s="124">
        <f t="shared" si="5"/>
        <v>2594.9815919999987</v>
      </c>
      <c r="G16" s="124">
        <f t="shared" si="5"/>
        <v>3541.6632383999986</v>
      </c>
      <c r="H16" s="124">
        <f t="shared" si="5"/>
        <v>4830.493147199998</v>
      </c>
      <c r="I16" s="124">
        <f t="shared" si="5"/>
        <v>6330.090856338813</v>
      </c>
      <c r="J16" s="124">
        <f t="shared" si="5"/>
        <v>7811.190796104361</v>
      </c>
      <c r="K16" s="124">
        <f t="shared" si="5"/>
        <v>9042.433839352934</v>
      </c>
      <c r="L16" s="124">
        <f t="shared" si="5"/>
        <v>9778.402455375373</v>
      </c>
      <c r="M16" s="124">
        <f t="shared" si="5"/>
        <v>9829.998278503655</v>
      </c>
      <c r="N16" s="124">
        <f t="shared" si="5"/>
        <v>10026.598244073728</v>
      </c>
    </row>
    <row r="17" spans="2:14" s="16" customFormat="1" ht="12.75">
      <c r="B17" s="115" t="s">
        <v>207</v>
      </c>
      <c r="C17" s="124"/>
      <c r="D17" s="125">
        <f>(D14-C14)*D10</f>
        <v>994.5479999999998</v>
      </c>
      <c r="E17" s="125">
        <f aca="true" t="shared" si="6" ref="E17:N17">(E14-D14)*E10</f>
        <v>1392.3671999999995</v>
      </c>
      <c r="F17" s="125">
        <f t="shared" si="6"/>
        <v>1949.314079999999</v>
      </c>
      <c r="G17" s="125">
        <f t="shared" si="6"/>
        <v>2729.0397119999993</v>
      </c>
      <c r="H17" s="125">
        <f t="shared" si="6"/>
        <v>3820.655596799998</v>
      </c>
      <c r="I17" s="125">
        <f t="shared" si="6"/>
        <v>4332.623446771199</v>
      </c>
      <c r="J17" s="125">
        <f t="shared" si="6"/>
        <v>4390.819672821654</v>
      </c>
      <c r="K17" s="125">
        <f t="shared" si="6"/>
        <v>3800.466885843575</v>
      </c>
      <c r="L17" s="125">
        <f t="shared" si="6"/>
        <v>2486.0356410467</v>
      </c>
      <c r="M17" s="125">
        <f t="shared" si="6"/>
        <v>567.6448047056646</v>
      </c>
      <c r="N17" s="125">
        <f t="shared" si="6"/>
        <v>864.1756728354885</v>
      </c>
    </row>
    <row r="18" spans="2:14" s="16" customFormat="1" ht="12.75">
      <c r="B18" s="115" t="s">
        <v>140</v>
      </c>
      <c r="C18" s="124"/>
      <c r="D18" s="124">
        <f aca="true" t="shared" si="7" ref="D18:M18">D16-D17</f>
        <v>395.97540000000004</v>
      </c>
      <c r="E18" s="124">
        <f t="shared" si="7"/>
        <v>507.7783200000001</v>
      </c>
      <c r="F18" s="124">
        <f t="shared" si="7"/>
        <v>645.6675119999998</v>
      </c>
      <c r="G18" s="124">
        <f t="shared" si="7"/>
        <v>812.6235263999993</v>
      </c>
      <c r="H18" s="124">
        <f t="shared" si="7"/>
        <v>1009.8375504</v>
      </c>
      <c r="I18" s="124">
        <f t="shared" si="7"/>
        <v>1997.4674095676137</v>
      </c>
      <c r="J18" s="124">
        <f t="shared" si="7"/>
        <v>3420.3711232827063</v>
      </c>
      <c r="K18" s="124">
        <f t="shared" si="7"/>
        <v>5241.96695350936</v>
      </c>
      <c r="L18" s="124">
        <f t="shared" si="7"/>
        <v>7292.366814328673</v>
      </c>
      <c r="M18" s="124">
        <f t="shared" si="7"/>
        <v>9262.353473797992</v>
      </c>
      <c r="N18" s="126">
        <f>N16-N17</f>
        <v>9162.42257123824</v>
      </c>
    </row>
    <row r="19" spans="2:14" s="16" customFormat="1" ht="12.75">
      <c r="B19" s="115" t="s">
        <v>141</v>
      </c>
      <c r="C19" s="124"/>
      <c r="D19" s="124"/>
      <c r="E19" s="124"/>
      <c r="F19" s="124"/>
      <c r="G19" s="124"/>
      <c r="H19" s="124"/>
      <c r="I19" s="124"/>
      <c r="J19" s="124"/>
      <c r="K19" s="124"/>
      <c r="L19" s="124"/>
      <c r="M19" s="124"/>
      <c r="N19" s="126">
        <f>N18/(N11-N7)</f>
        <v>152707.04285397066</v>
      </c>
    </row>
    <row r="20" spans="2:14" s="16" customFormat="1" ht="12.75">
      <c r="B20" s="115"/>
      <c r="C20" s="119"/>
      <c r="D20" s="119"/>
      <c r="E20" s="119"/>
      <c r="F20" s="119"/>
      <c r="G20" s="119"/>
      <c r="H20" s="119"/>
      <c r="I20" s="119"/>
      <c r="J20" s="119"/>
      <c r="K20" s="119"/>
      <c r="L20" s="119"/>
      <c r="M20" s="119"/>
      <c r="N20" s="119"/>
    </row>
    <row r="21" spans="2:14" s="16" customFormat="1" ht="12.75">
      <c r="B21" s="123" t="s">
        <v>142</v>
      </c>
      <c r="C21" s="119"/>
      <c r="D21" s="119"/>
      <c r="E21" s="119"/>
      <c r="F21" s="119"/>
      <c r="G21" s="119"/>
      <c r="H21" s="119"/>
      <c r="I21" s="119"/>
      <c r="J21" s="119"/>
      <c r="K21" s="119"/>
      <c r="L21" s="119"/>
      <c r="M21" s="119"/>
      <c r="N21" s="119"/>
    </row>
    <row r="22" spans="2:14" s="16" customFormat="1" ht="12.75">
      <c r="B22" s="127" t="s">
        <v>143</v>
      </c>
      <c r="C22" s="119"/>
      <c r="D22" s="128">
        <f>1/(1+D11)</f>
        <v>0.9004051073522266</v>
      </c>
      <c r="E22" s="128">
        <f aca="true" t="shared" si="8" ref="E22:M22">D22*(1/(1+E11))</f>
        <v>0.8107293573459746</v>
      </c>
      <c r="F22" s="128">
        <f t="shared" si="8"/>
        <v>0.7299848540347039</v>
      </c>
      <c r="G22" s="128">
        <f t="shared" si="8"/>
        <v>0.657282090862617</v>
      </c>
      <c r="H22" s="128">
        <f t="shared" si="8"/>
        <v>0.5918201515838506</v>
      </c>
      <c r="I22" s="128">
        <f t="shared" si="8"/>
        <v>0.5358316574233394</v>
      </c>
      <c r="J22" s="128">
        <f t="shared" si="8"/>
        <v>0.4878440384381919</v>
      </c>
      <c r="K22" s="128">
        <f t="shared" si="8"/>
        <v>0.4466436285361931</v>
      </c>
      <c r="L22" s="128">
        <f t="shared" si="8"/>
        <v>0.4112277714159306</v>
      </c>
      <c r="M22" s="128">
        <f t="shared" si="8"/>
        <v>0.3807664550147505</v>
      </c>
      <c r="N22" s="128">
        <f>M22</f>
        <v>0.3807664550147505</v>
      </c>
    </row>
    <row r="23" spans="2:14" s="16" customFormat="1" ht="12.75">
      <c r="B23" s="127" t="s">
        <v>152</v>
      </c>
      <c r="C23" s="129"/>
      <c r="D23" s="124">
        <f aca="true" t="shared" si="9" ref="D23:M23">D18*D22</f>
        <v>356.53827254584087</v>
      </c>
      <c r="E23" s="124">
        <f t="shared" si="9"/>
        <v>411.67079104781874</v>
      </c>
      <c r="F23" s="124">
        <f t="shared" si="9"/>
        <v>471.32750450227024</v>
      </c>
      <c r="G23" s="124">
        <f t="shared" si="9"/>
        <v>534.1228905163446</v>
      </c>
      <c r="H23" s="124">
        <f t="shared" si="9"/>
        <v>597.6422121527924</v>
      </c>
      <c r="I23" s="124">
        <f t="shared" si="9"/>
        <v>1070.3062727177187</v>
      </c>
      <c r="J23" s="124">
        <f t="shared" si="9"/>
        <v>1668.6076617396102</v>
      </c>
      <c r="K23" s="124">
        <f t="shared" si="9"/>
        <v>2341.2911407822344</v>
      </c>
      <c r="L23" s="124">
        <f t="shared" si="9"/>
        <v>2998.8237534038694</v>
      </c>
      <c r="M23" s="124">
        <f t="shared" si="9"/>
        <v>3526.7934973116207</v>
      </c>
      <c r="N23" s="124">
        <f>N19*N22</f>
        <v>58145.719363291995</v>
      </c>
    </row>
    <row r="24" spans="2:14" s="16" customFormat="1" ht="12.75">
      <c r="B24" s="127"/>
      <c r="C24" s="119"/>
      <c r="D24" s="119"/>
      <c r="E24" s="119"/>
      <c r="F24" s="119"/>
      <c r="G24" s="119"/>
      <c r="H24" s="119"/>
      <c r="I24" s="119"/>
      <c r="J24" s="119"/>
      <c r="K24" s="119"/>
      <c r="L24" s="119"/>
      <c r="M24" s="119"/>
      <c r="N24" s="114"/>
    </row>
    <row r="25" spans="2:14" s="16" customFormat="1" ht="12.75">
      <c r="B25" s="127" t="s">
        <v>229</v>
      </c>
      <c r="C25" s="129">
        <f>SUM(D23:N23)</f>
        <v>72122.84336001212</v>
      </c>
      <c r="D25" s="129"/>
      <c r="E25" s="119"/>
      <c r="F25" s="119"/>
      <c r="G25" s="119"/>
      <c r="H25" s="119"/>
      <c r="I25" s="119"/>
      <c r="J25" s="119"/>
      <c r="K25" s="119"/>
      <c r="L25" s="119"/>
      <c r="M25" s="114"/>
      <c r="N25" s="114"/>
    </row>
    <row r="26" spans="2:14" s="16" customFormat="1" ht="12.75">
      <c r="B26" s="130" t="s">
        <v>144</v>
      </c>
      <c r="C26" s="131">
        <f>C41</f>
        <v>1587</v>
      </c>
      <c r="D26" s="119"/>
      <c r="E26" s="119"/>
      <c r="F26" s="119"/>
      <c r="G26" s="119"/>
      <c r="H26" s="119"/>
      <c r="I26" s="119"/>
      <c r="J26" s="119"/>
      <c r="K26" s="119"/>
      <c r="L26" s="119"/>
      <c r="M26" s="114"/>
      <c r="N26" s="114"/>
    </row>
    <row r="27" spans="2:14" s="16" customFormat="1" ht="12.75">
      <c r="B27" s="130" t="s">
        <v>230</v>
      </c>
      <c r="C27" s="132">
        <f>C42</f>
        <v>2000</v>
      </c>
      <c r="D27" s="119"/>
      <c r="E27" s="119"/>
      <c r="F27" s="119"/>
      <c r="G27" s="119"/>
      <c r="H27" s="119"/>
      <c r="I27" s="119"/>
      <c r="J27" s="119"/>
      <c r="K27" s="119"/>
      <c r="L27" s="119"/>
      <c r="M27" s="114"/>
      <c r="N27" s="114"/>
    </row>
    <row r="28" spans="2:14" s="16" customFormat="1" ht="12.75">
      <c r="B28" s="127" t="s">
        <v>145</v>
      </c>
      <c r="C28" s="129">
        <f>C25-C26+C27</f>
        <v>72535.84336001212</v>
      </c>
      <c r="D28" s="119"/>
      <c r="E28" s="119"/>
      <c r="F28" s="119"/>
      <c r="G28" s="119"/>
      <c r="H28" s="119"/>
      <c r="I28" s="119"/>
      <c r="J28" s="119"/>
      <c r="K28" s="119"/>
      <c r="L28" s="119"/>
      <c r="M28" s="114"/>
      <c r="N28" s="114"/>
    </row>
    <row r="29" spans="2:14" s="16" customFormat="1" ht="12.75">
      <c r="B29" s="130" t="s">
        <v>146</v>
      </c>
      <c r="C29" s="133">
        <v>3088.4895087533137</v>
      </c>
      <c r="D29" s="119"/>
      <c r="E29" s="134" t="s">
        <v>181</v>
      </c>
      <c r="F29" s="115"/>
      <c r="G29" s="135" t="s">
        <v>169</v>
      </c>
      <c r="H29" s="135" t="s">
        <v>182</v>
      </c>
      <c r="I29" s="135" t="s">
        <v>183</v>
      </c>
      <c r="J29" s="135" t="s">
        <v>184</v>
      </c>
      <c r="K29" s="119"/>
      <c r="L29" s="119"/>
      <c r="M29" s="114"/>
      <c r="N29" s="114"/>
    </row>
    <row r="30" spans="2:14" s="16" customFormat="1" ht="12.75">
      <c r="B30" s="127" t="s">
        <v>147</v>
      </c>
      <c r="C30" s="129">
        <f>C28-C29</f>
        <v>69447.35385125881</v>
      </c>
      <c r="D30" s="119"/>
      <c r="E30" s="136" t="s">
        <v>185</v>
      </c>
      <c r="F30" s="137"/>
      <c r="G30" s="138">
        <f>C60*C61</f>
        <v>74407.8</v>
      </c>
      <c r="H30" s="138">
        <f>C41</f>
        <v>1587</v>
      </c>
      <c r="I30" s="138">
        <f>C73*C74</f>
        <v>0</v>
      </c>
      <c r="J30" s="139">
        <f>SUM(G30:I30)</f>
        <v>75994.8</v>
      </c>
      <c r="K30" s="119"/>
      <c r="L30" s="119"/>
      <c r="M30" s="114"/>
      <c r="N30" s="114"/>
    </row>
    <row r="31" spans="2:14" s="16" customFormat="1" ht="13.5" thickBot="1">
      <c r="B31" s="127" t="s">
        <v>344</v>
      </c>
      <c r="C31" s="140">
        <f>C43</f>
        <v>1958.1</v>
      </c>
      <c r="D31" s="115"/>
      <c r="E31" s="136" t="s">
        <v>186</v>
      </c>
      <c r="F31" s="137"/>
      <c r="G31" s="141">
        <f>G30/$J$30</f>
        <v>0.9791169922152568</v>
      </c>
      <c r="H31" s="141">
        <f>H30/$J$30</f>
        <v>0.020883007784743165</v>
      </c>
      <c r="I31" s="141">
        <f>I30/$J$30</f>
        <v>0</v>
      </c>
      <c r="J31" s="142">
        <f>SUM(G31:I31)</f>
        <v>1</v>
      </c>
      <c r="K31" s="119"/>
      <c r="L31" s="119"/>
      <c r="M31" s="114"/>
      <c r="N31" s="114"/>
    </row>
    <row r="32" spans="2:14" s="16" customFormat="1" ht="13.5" thickBot="1">
      <c r="B32" s="127" t="s">
        <v>148</v>
      </c>
      <c r="C32" s="143">
        <f>C30/C31</f>
        <v>35.466704382441556</v>
      </c>
      <c r="D32" s="119"/>
      <c r="E32" s="136" t="s">
        <v>187</v>
      </c>
      <c r="F32" s="137"/>
      <c r="G32" s="144">
        <f>C64+C66*C65</f>
        <v>0.11246434809253868</v>
      </c>
      <c r="H32" s="141">
        <f>C69*(1-C70)</f>
        <v>0.023725</v>
      </c>
      <c r="I32" s="145">
        <f>C75/C74</f>
        <v>0.07142857142857142</v>
      </c>
      <c r="J32" s="146">
        <f>G31*G32+H31*H32+I31*I32</f>
        <v>0.11061120359550916</v>
      </c>
      <c r="K32" s="119"/>
      <c r="L32" s="119"/>
      <c r="M32" s="114"/>
      <c r="N32" s="114"/>
    </row>
    <row r="33" spans="2:14" s="16" customFormat="1" ht="12.75">
      <c r="B33" s="127" t="s">
        <v>149</v>
      </c>
      <c r="C33" s="147">
        <f>C44</f>
        <v>38</v>
      </c>
      <c r="D33" s="119"/>
      <c r="E33" s="115"/>
      <c r="F33" s="119"/>
      <c r="G33" s="119"/>
      <c r="H33" s="119"/>
      <c r="I33" s="119"/>
      <c r="J33" s="119"/>
      <c r="K33" s="119"/>
      <c r="L33" s="119"/>
      <c r="M33" s="114"/>
      <c r="N33" s="114"/>
    </row>
    <row r="34" spans="2:14" s="16" customFormat="1" ht="12.75">
      <c r="B34" s="148" t="s">
        <v>150</v>
      </c>
      <c r="C34" s="149">
        <f>C33/C32</f>
        <v>1.0714274320568842</v>
      </c>
      <c r="D34" s="150"/>
      <c r="E34" s="151"/>
      <c r="F34" s="150"/>
      <c r="G34" s="150"/>
      <c r="H34" s="150"/>
      <c r="I34" s="150"/>
      <c r="J34" s="150"/>
      <c r="K34" s="150"/>
      <c r="L34" s="150"/>
      <c r="M34" s="110"/>
      <c r="N34" s="110"/>
    </row>
    <row r="35" spans="2:14" s="16" customFormat="1" ht="12.75">
      <c r="B35" s="27"/>
      <c r="C35" s="26"/>
      <c r="D35" s="26"/>
      <c r="F35" s="26"/>
      <c r="G35" s="26"/>
      <c r="H35" s="26"/>
      <c r="I35" s="26"/>
      <c r="J35" s="26"/>
      <c r="K35" s="26"/>
      <c r="L35" s="26"/>
      <c r="M35" s="26"/>
      <c r="N35" s="26"/>
    </row>
    <row r="36" spans="2:14" s="16" customFormat="1" ht="12.75">
      <c r="B36" s="27"/>
      <c r="C36" s="31"/>
      <c r="D36" s="96"/>
      <c r="E36" s="53"/>
      <c r="F36" s="30"/>
      <c r="G36" s="30"/>
      <c r="H36" s="30"/>
      <c r="I36" s="30"/>
      <c r="J36" s="30"/>
      <c r="K36" s="30"/>
      <c r="L36" s="30"/>
      <c r="M36" s="30"/>
      <c r="N36" s="32"/>
    </row>
    <row r="37" spans="2:14" s="16" customFormat="1" ht="12.75">
      <c r="B37" s="31" t="s">
        <v>153</v>
      </c>
      <c r="C37" s="33" t="s">
        <v>231</v>
      </c>
      <c r="D37" s="97"/>
      <c r="E37" s="53"/>
      <c r="F37" s="30"/>
      <c r="G37" s="30"/>
      <c r="H37" s="53"/>
      <c r="I37" s="53"/>
      <c r="J37" s="162"/>
      <c r="K37" s="53"/>
      <c r="L37" s="53"/>
      <c r="M37" s="30"/>
      <c r="N37" s="32"/>
    </row>
    <row r="38" spans="2:14" s="16" customFormat="1" ht="12.75">
      <c r="B38" s="34" t="s">
        <v>123</v>
      </c>
      <c r="C38" s="152">
        <v>3711</v>
      </c>
      <c r="D38" s="153"/>
      <c r="E38" s="164"/>
      <c r="F38" s="30"/>
      <c r="G38" s="165"/>
      <c r="H38" s="163"/>
      <c r="I38" s="163"/>
      <c r="J38" s="163"/>
      <c r="K38" s="163"/>
      <c r="L38" s="163"/>
      <c r="M38" s="30"/>
      <c r="N38" s="32"/>
    </row>
    <row r="39" spans="2:14" ht="12.75">
      <c r="B39" s="34" t="s">
        <v>154</v>
      </c>
      <c r="C39" s="152">
        <v>1695</v>
      </c>
      <c r="D39" s="153"/>
      <c r="E39" s="164"/>
      <c r="F39" s="30"/>
      <c r="G39" s="166"/>
      <c r="H39" s="155"/>
      <c r="I39" s="155"/>
      <c r="J39" s="155"/>
      <c r="K39" s="155"/>
      <c r="L39" s="155"/>
      <c r="M39" s="30"/>
      <c r="N39" s="32"/>
    </row>
    <row r="40" spans="2:14" ht="12.75">
      <c r="B40" s="34" t="s">
        <v>155</v>
      </c>
      <c r="C40" s="152">
        <v>5228</v>
      </c>
      <c r="D40" s="153"/>
      <c r="E40" s="164"/>
      <c r="F40" s="30"/>
      <c r="G40" s="166"/>
      <c r="H40" s="155"/>
      <c r="I40" s="155"/>
      <c r="J40" s="155"/>
      <c r="K40" s="155"/>
      <c r="L40" s="155"/>
      <c r="M40" s="30"/>
      <c r="N40" s="32"/>
    </row>
    <row r="41" spans="2:14" ht="12.75">
      <c r="B41" s="34" t="s">
        <v>156</v>
      </c>
      <c r="C41" s="154">
        <f>'Ex2'!D36</f>
        <v>1587</v>
      </c>
      <c r="D41" s="153"/>
      <c r="E41" s="164"/>
      <c r="F41" s="97"/>
      <c r="G41" s="166"/>
      <c r="H41" s="155"/>
      <c r="I41" s="155"/>
      <c r="J41" s="155"/>
      <c r="K41" s="155"/>
      <c r="L41" s="155"/>
      <c r="M41" s="30"/>
      <c r="N41" s="30"/>
    </row>
    <row r="42" spans="2:14" ht="12.75">
      <c r="B42" s="34" t="s">
        <v>232</v>
      </c>
      <c r="C42" s="152">
        <v>2000</v>
      </c>
      <c r="D42" s="153"/>
      <c r="E42" s="164"/>
      <c r="F42" s="30"/>
      <c r="G42" s="166"/>
      <c r="H42" s="155"/>
      <c r="I42" s="155"/>
      <c r="J42" s="155"/>
      <c r="K42" s="155"/>
      <c r="L42" s="155"/>
      <c r="M42" s="30"/>
      <c r="N42" s="30"/>
    </row>
    <row r="43" spans="2:14" ht="12.75">
      <c r="B43" s="127" t="s">
        <v>344</v>
      </c>
      <c r="C43" s="236">
        <f>C60</f>
        <v>1958.1</v>
      </c>
      <c r="D43" s="98"/>
      <c r="E43" s="30"/>
      <c r="F43" s="30"/>
      <c r="G43" s="166"/>
      <c r="H43" s="155"/>
      <c r="I43" s="155"/>
      <c r="J43" s="155"/>
      <c r="K43" s="155"/>
      <c r="L43" s="155"/>
      <c r="M43" s="30"/>
      <c r="N43" s="30"/>
    </row>
    <row r="44" spans="2:14" ht="12.75">
      <c r="B44" s="34" t="s">
        <v>157</v>
      </c>
      <c r="C44" s="156">
        <v>38</v>
      </c>
      <c r="D44" s="98"/>
      <c r="E44" s="30"/>
      <c r="F44" s="30"/>
      <c r="G44" s="30"/>
      <c r="H44" s="30"/>
      <c r="I44" s="17"/>
      <c r="J44" s="30"/>
      <c r="K44" s="30"/>
      <c r="L44" s="30"/>
      <c r="M44" s="30"/>
      <c r="N44" s="30"/>
    </row>
    <row r="45" spans="2:14" ht="12.75">
      <c r="B45" s="34" t="s">
        <v>158</v>
      </c>
      <c r="C45" s="157">
        <v>0.4</v>
      </c>
      <c r="D45" s="35"/>
      <c r="E45" s="30"/>
      <c r="F45" s="30"/>
      <c r="G45" s="53"/>
      <c r="H45" s="53"/>
      <c r="I45" s="53"/>
      <c r="J45" s="53"/>
      <c r="K45" s="53"/>
      <c r="L45" s="53"/>
      <c r="M45" s="36"/>
      <c r="N45" s="30"/>
    </row>
    <row r="46" spans="2:14" ht="12.75">
      <c r="B46" s="34" t="s">
        <v>159</v>
      </c>
      <c r="C46" s="157">
        <v>0.35</v>
      </c>
      <c r="D46" s="35"/>
      <c r="E46" s="30"/>
      <c r="F46" s="30"/>
      <c r="G46" s="53"/>
      <c r="H46" s="53"/>
      <c r="I46" s="53"/>
      <c r="J46" s="53"/>
      <c r="K46" s="53"/>
      <c r="L46" s="53"/>
      <c r="M46" s="36"/>
      <c r="N46" s="30"/>
    </row>
    <row r="47" spans="2:14" ht="12.75">
      <c r="B47" s="34"/>
      <c r="C47" s="158"/>
      <c r="D47" s="35"/>
      <c r="E47" s="30"/>
      <c r="F47" s="30"/>
      <c r="G47" s="30"/>
      <c r="H47" s="53"/>
      <c r="I47" s="53"/>
      <c r="J47" s="162"/>
      <c r="K47" s="53"/>
      <c r="L47" s="53"/>
      <c r="M47" s="36"/>
      <c r="N47" s="30"/>
    </row>
    <row r="48" spans="2:14" ht="12.75">
      <c r="B48" s="37" t="s">
        <v>160</v>
      </c>
      <c r="C48" s="159"/>
      <c r="D48" s="35"/>
      <c r="E48" s="30"/>
      <c r="F48" s="30"/>
      <c r="G48" s="165"/>
      <c r="H48" s="160"/>
      <c r="I48" s="160"/>
      <c r="J48" s="160"/>
      <c r="K48" s="163"/>
      <c r="L48" s="160"/>
      <c r="M48" s="38"/>
      <c r="N48" s="30"/>
    </row>
    <row r="49" spans="2:14" ht="25.5" customHeight="1">
      <c r="B49" s="34" t="s">
        <v>161</v>
      </c>
      <c r="C49" s="39">
        <v>0.4</v>
      </c>
      <c r="D49" s="35"/>
      <c r="E49" s="53"/>
      <c r="F49" s="53"/>
      <c r="G49" s="166"/>
      <c r="H49" s="155"/>
      <c r="I49" s="155"/>
      <c r="J49" s="155"/>
      <c r="K49" s="155"/>
      <c r="L49" s="155"/>
      <c r="M49" s="160"/>
      <c r="N49" s="30"/>
    </row>
    <row r="50" spans="2:14" ht="25.5" customHeight="1">
      <c r="B50" s="34" t="s">
        <v>162</v>
      </c>
      <c r="C50" s="39">
        <v>0.35</v>
      </c>
      <c r="D50" s="35"/>
      <c r="E50" s="30"/>
      <c r="F50" s="30"/>
      <c r="G50" s="166"/>
      <c r="H50" s="155"/>
      <c r="I50" s="155"/>
      <c r="J50" s="155"/>
      <c r="K50" s="155"/>
      <c r="L50" s="155"/>
      <c r="M50" s="30"/>
      <c r="N50" s="30"/>
    </row>
    <row r="51" spans="2:14" ht="25.5" customHeight="1">
      <c r="B51" s="34" t="s">
        <v>163</v>
      </c>
      <c r="C51" s="40">
        <v>1.5</v>
      </c>
      <c r="D51" s="35"/>
      <c r="E51" s="261"/>
      <c r="F51" s="261"/>
      <c r="G51" s="166"/>
      <c r="H51" s="155"/>
      <c r="I51" s="155"/>
      <c r="J51" s="155"/>
      <c r="K51" s="155"/>
      <c r="L51" s="155"/>
      <c r="M51" s="30"/>
      <c r="N51" s="30"/>
    </row>
    <row r="52" spans="2:14" ht="25.5" customHeight="1">
      <c r="B52" s="34"/>
      <c r="C52" s="29"/>
      <c r="D52" s="35"/>
      <c r="E52" s="30"/>
      <c r="F52" s="30"/>
      <c r="G52" s="166"/>
      <c r="H52" s="155"/>
      <c r="I52" s="155"/>
      <c r="J52" s="155"/>
      <c r="K52" s="155"/>
      <c r="L52" s="155"/>
      <c r="M52" s="30"/>
      <c r="N52" s="30"/>
    </row>
    <row r="53" spans="2:14" ht="25.5" customHeight="1">
      <c r="B53" s="37" t="s">
        <v>164</v>
      </c>
      <c r="C53" s="41"/>
      <c r="D53" s="35"/>
      <c r="E53" s="30"/>
      <c r="F53" s="30"/>
      <c r="G53" s="166"/>
      <c r="H53" s="155"/>
      <c r="I53" s="155"/>
      <c r="J53" s="155"/>
      <c r="K53" s="155"/>
      <c r="L53" s="155"/>
      <c r="M53" s="30"/>
      <c r="N53" s="30"/>
    </row>
    <row r="54" spans="2:14" ht="12.75">
      <c r="B54" s="34" t="s">
        <v>165</v>
      </c>
      <c r="C54" s="42">
        <v>0.02</v>
      </c>
      <c r="D54" s="35"/>
      <c r="E54" s="30"/>
      <c r="F54" s="30"/>
      <c r="G54" s="53"/>
      <c r="H54" s="53"/>
      <c r="I54" s="53"/>
      <c r="J54" s="53"/>
      <c r="K54" s="53"/>
      <c r="L54" s="53"/>
      <c r="M54" s="30"/>
      <c r="N54" s="30"/>
    </row>
    <row r="55" spans="2:14" ht="12.75">
      <c r="B55" s="34" t="s">
        <v>166</v>
      </c>
      <c r="C55" s="237">
        <f>J32</f>
        <v>0.11061120359550916</v>
      </c>
      <c r="D55" s="35"/>
      <c r="E55" s="30"/>
      <c r="F55" s="30"/>
      <c r="G55" s="30"/>
      <c r="H55" s="30"/>
      <c r="I55" s="30"/>
      <c r="J55" s="30"/>
      <c r="K55" s="30"/>
      <c r="L55" s="30"/>
      <c r="M55" s="30"/>
      <c r="N55" s="32"/>
    </row>
    <row r="56" spans="2:14" ht="12.75">
      <c r="B56" s="34" t="s">
        <v>167</v>
      </c>
      <c r="C56" s="42">
        <v>0.08</v>
      </c>
      <c r="D56" s="35"/>
      <c r="E56" s="32"/>
      <c r="F56" s="32"/>
      <c r="G56" s="32"/>
      <c r="H56" s="32"/>
      <c r="I56" s="32"/>
      <c r="J56" s="32"/>
      <c r="K56" s="32"/>
      <c r="L56" s="32"/>
      <c r="M56" s="32"/>
      <c r="N56" s="32"/>
    </row>
    <row r="57" spans="2:14" ht="12.75">
      <c r="B57" s="34"/>
      <c r="C57" s="28"/>
      <c r="D57" s="35"/>
      <c r="E57" s="32"/>
      <c r="F57" s="32"/>
      <c r="G57" s="32"/>
      <c r="H57" s="32"/>
      <c r="I57" s="32"/>
      <c r="J57" s="32"/>
      <c r="K57" s="32"/>
      <c r="L57" s="32"/>
      <c r="M57" s="32"/>
      <c r="N57" s="32"/>
    </row>
    <row r="58" spans="2:14" ht="12.75">
      <c r="B58" s="43" t="s">
        <v>168</v>
      </c>
      <c r="C58" s="43"/>
      <c r="D58" s="43"/>
      <c r="E58" s="43"/>
      <c r="F58" s="43"/>
      <c r="G58" s="26"/>
      <c r="H58" s="26"/>
      <c r="I58" s="26"/>
      <c r="J58" s="26"/>
      <c r="K58" s="26"/>
      <c r="L58" s="26"/>
      <c r="M58" s="26"/>
      <c r="N58" s="26"/>
    </row>
    <row r="59" spans="2:14" ht="12.75">
      <c r="B59" s="18" t="s">
        <v>169</v>
      </c>
      <c r="C59" s="27"/>
      <c r="D59" s="32"/>
      <c r="E59" s="32"/>
      <c r="F59" s="32"/>
      <c r="G59" s="26"/>
      <c r="H59" s="26"/>
      <c r="I59" s="26"/>
      <c r="J59" s="26"/>
      <c r="K59" s="26"/>
      <c r="L59" s="26"/>
      <c r="M59" s="26"/>
      <c r="N59" s="26"/>
    </row>
    <row r="60" spans="2:14" ht="12.75">
      <c r="B60" s="27" t="s">
        <v>336</v>
      </c>
      <c r="C60" s="223">
        <f>2138.1-180</f>
        <v>1958.1</v>
      </c>
      <c r="D60" s="32"/>
      <c r="E60" s="32"/>
      <c r="F60" s="32"/>
      <c r="G60" s="26"/>
      <c r="H60" s="26"/>
      <c r="I60" s="26"/>
      <c r="J60" s="26"/>
      <c r="K60" s="26"/>
      <c r="L60" s="26"/>
      <c r="M60" s="26"/>
      <c r="N60" s="26"/>
    </row>
    <row r="61" spans="2:14" ht="12.75">
      <c r="B61" s="27" t="s">
        <v>170</v>
      </c>
      <c r="C61" s="44">
        <v>38</v>
      </c>
      <c r="D61" s="32"/>
      <c r="E61" s="32"/>
      <c r="F61" s="32"/>
      <c r="G61" s="26"/>
      <c r="H61" s="26"/>
      <c r="I61" s="26"/>
      <c r="J61" s="26"/>
      <c r="K61" s="26"/>
      <c r="L61" s="26"/>
      <c r="M61" s="26"/>
      <c r="N61" s="26"/>
    </row>
    <row r="62" spans="2:14" ht="12.75">
      <c r="B62" s="32"/>
      <c r="C62" s="45"/>
      <c r="D62" s="32"/>
      <c r="E62" s="32"/>
      <c r="F62" s="32"/>
      <c r="G62" s="26"/>
      <c r="H62" s="26"/>
      <c r="I62" s="26"/>
      <c r="J62" s="26"/>
      <c r="K62" s="26"/>
      <c r="L62" s="26"/>
      <c r="M62" s="26"/>
      <c r="N62" s="26"/>
    </row>
    <row r="63" spans="2:14" ht="12.75">
      <c r="B63" s="32" t="s">
        <v>171</v>
      </c>
      <c r="C63" s="46">
        <v>1.52</v>
      </c>
      <c r="D63" s="32"/>
      <c r="E63" s="32"/>
      <c r="F63" s="32"/>
      <c r="G63" s="26"/>
      <c r="H63" s="26"/>
      <c r="I63" s="26"/>
      <c r="J63" s="26"/>
      <c r="K63" s="26"/>
      <c r="L63" s="26"/>
      <c r="M63" s="26"/>
      <c r="N63" s="26"/>
    </row>
    <row r="64" spans="2:14" ht="12.75">
      <c r="B64" s="32" t="s">
        <v>172</v>
      </c>
      <c r="C64" s="47">
        <v>0.02</v>
      </c>
      <c r="D64" s="32"/>
      <c r="E64" s="32"/>
      <c r="F64" s="32"/>
      <c r="G64" s="26"/>
      <c r="H64" s="26"/>
      <c r="I64" s="26"/>
      <c r="J64" s="26"/>
      <c r="K64" s="26"/>
      <c r="L64" s="26"/>
      <c r="M64" s="26"/>
      <c r="N64" s="26"/>
    </row>
    <row r="65" spans="2:14" ht="12.75">
      <c r="B65" s="32" t="s">
        <v>173</v>
      </c>
      <c r="C65" s="48">
        <v>0.06</v>
      </c>
      <c r="D65" s="32"/>
      <c r="E65" s="32"/>
      <c r="F65" s="32"/>
      <c r="G65" s="26"/>
      <c r="H65" s="26"/>
      <c r="I65" s="26"/>
      <c r="J65" s="26"/>
      <c r="K65" s="26"/>
      <c r="L65" s="26"/>
      <c r="M65" s="26"/>
      <c r="N65" s="26"/>
    </row>
    <row r="66" spans="2:14" ht="12.75">
      <c r="B66" s="49" t="s">
        <v>174</v>
      </c>
      <c r="C66" s="161">
        <f>C63*(1+(1-C70)*(H30/G30))</f>
        <v>1.541072468208978</v>
      </c>
      <c r="D66" s="27"/>
      <c r="E66" s="32"/>
      <c r="F66" s="32"/>
      <c r="G66" s="26"/>
      <c r="H66" s="26"/>
      <c r="I66" s="26"/>
      <c r="J66" s="26"/>
      <c r="K66" s="26"/>
      <c r="L66" s="26"/>
      <c r="M66" s="26"/>
      <c r="N66" s="26"/>
    </row>
    <row r="67" spans="2:14" ht="12.75">
      <c r="B67" s="32"/>
      <c r="C67" s="45"/>
      <c r="D67" s="32"/>
      <c r="E67" s="32"/>
      <c r="F67" s="32"/>
      <c r="G67" s="26"/>
      <c r="H67" s="26"/>
      <c r="I67" s="26"/>
      <c r="J67" s="26"/>
      <c r="K67" s="26"/>
      <c r="L67" s="26"/>
      <c r="M67" s="26"/>
      <c r="N67" s="26"/>
    </row>
    <row r="68" spans="2:14" ht="12.75">
      <c r="B68" s="2" t="s">
        <v>175</v>
      </c>
      <c r="C68" s="45"/>
      <c r="D68" s="32"/>
      <c r="E68" s="32"/>
      <c r="F68" s="32"/>
      <c r="G68" s="26"/>
      <c r="H68" s="26"/>
      <c r="I68" s="26"/>
      <c r="J68" s="26"/>
      <c r="K68" s="26"/>
      <c r="L68" s="26"/>
      <c r="M68" s="26"/>
      <c r="N68" s="26"/>
    </row>
    <row r="69" spans="2:14" ht="12.75">
      <c r="B69" s="32" t="s">
        <v>176</v>
      </c>
      <c r="C69" s="50">
        <v>0.0365</v>
      </c>
      <c r="D69" s="32"/>
      <c r="E69" s="32"/>
      <c r="F69" s="32"/>
      <c r="G69" s="26"/>
      <c r="H69" s="26"/>
      <c r="I69" s="26"/>
      <c r="J69" s="26"/>
      <c r="K69" s="26"/>
      <c r="L69" s="26"/>
      <c r="M69" s="26"/>
      <c r="N69" s="26"/>
    </row>
    <row r="70" spans="2:14" ht="12.75">
      <c r="B70" s="34" t="s">
        <v>159</v>
      </c>
      <c r="C70" s="51">
        <f>C46</f>
        <v>0.35</v>
      </c>
      <c r="D70" s="32"/>
      <c r="E70" s="32"/>
      <c r="F70" s="32"/>
      <c r="G70" s="26"/>
      <c r="H70" s="26"/>
      <c r="I70" s="26"/>
      <c r="J70" s="26"/>
      <c r="K70" s="26"/>
      <c r="L70" s="26"/>
      <c r="M70" s="26"/>
      <c r="N70" s="26"/>
    </row>
    <row r="71" spans="2:14" ht="12.75">
      <c r="B71" s="32"/>
      <c r="C71" s="30"/>
      <c r="D71" s="32"/>
      <c r="E71" s="32"/>
      <c r="F71" s="32"/>
      <c r="G71" s="26"/>
      <c r="H71" s="26"/>
      <c r="I71" s="26"/>
      <c r="J71" s="26"/>
      <c r="K71" s="26"/>
      <c r="L71" s="26"/>
      <c r="M71" s="26"/>
      <c r="N71" s="26"/>
    </row>
    <row r="72" spans="2:14" ht="12.75">
      <c r="B72" s="2" t="s">
        <v>177</v>
      </c>
      <c r="C72" s="45"/>
      <c r="D72" s="32"/>
      <c r="E72" s="32"/>
      <c r="F72" s="32"/>
      <c r="G72" s="26"/>
      <c r="H72" s="26"/>
      <c r="I72" s="26"/>
      <c r="J72" s="26"/>
      <c r="K72" s="26"/>
      <c r="L72" s="26"/>
      <c r="M72" s="26"/>
      <c r="N72" s="26"/>
    </row>
    <row r="73" spans="2:14" ht="12.75">
      <c r="B73" s="32" t="s">
        <v>178</v>
      </c>
      <c r="C73" s="46">
        <v>0</v>
      </c>
      <c r="D73" s="32"/>
      <c r="E73" s="32"/>
      <c r="F73" s="32"/>
      <c r="G73" s="26"/>
      <c r="H73" s="26"/>
      <c r="I73" s="26"/>
      <c r="J73" s="26"/>
      <c r="K73" s="26"/>
      <c r="L73" s="26"/>
      <c r="M73" s="26"/>
      <c r="N73" s="26"/>
    </row>
    <row r="74" spans="2:14" ht="12">
      <c r="B74" s="32" t="s">
        <v>179</v>
      </c>
      <c r="C74" s="46">
        <v>70</v>
      </c>
      <c r="D74" s="32"/>
      <c r="E74" s="32"/>
      <c r="F74" s="32"/>
      <c r="G74" s="26"/>
      <c r="H74" s="26"/>
      <c r="I74" s="26"/>
      <c r="J74" s="26"/>
      <c r="K74" s="26"/>
      <c r="L74" s="26"/>
      <c r="M74" s="26"/>
      <c r="N74" s="26"/>
    </row>
    <row r="75" spans="2:14" ht="12">
      <c r="B75" s="32" t="s">
        <v>180</v>
      </c>
      <c r="C75" s="46">
        <v>5</v>
      </c>
      <c r="D75" s="32"/>
      <c r="E75" s="32"/>
      <c r="F75" s="32"/>
      <c r="G75" s="26"/>
      <c r="H75" s="26"/>
      <c r="I75" s="26"/>
      <c r="J75" s="26"/>
      <c r="K75" s="26"/>
      <c r="L75" s="26"/>
      <c r="M75" s="26"/>
      <c r="N75" s="26"/>
    </row>
    <row r="76" spans="2:14" ht="12">
      <c r="B76" s="32"/>
      <c r="C76" s="32"/>
      <c r="D76" s="32"/>
      <c r="E76" s="32"/>
      <c r="F76" s="32"/>
      <c r="G76" s="26"/>
      <c r="H76" s="26"/>
      <c r="I76" s="26"/>
      <c r="J76" s="26"/>
      <c r="K76" s="26"/>
      <c r="L76" s="26"/>
      <c r="M76" s="26"/>
      <c r="N76" s="26"/>
    </row>
    <row r="77" spans="7:14" ht="12">
      <c r="G77" s="26"/>
      <c r="H77" s="26"/>
      <c r="I77" s="26"/>
      <c r="J77" s="26"/>
      <c r="K77" s="26"/>
      <c r="L77" s="26"/>
      <c r="M77" s="26"/>
      <c r="N77" s="26"/>
    </row>
    <row r="78" spans="7:14" ht="12">
      <c r="G78" s="26"/>
      <c r="H78" s="26"/>
      <c r="I78" s="26"/>
      <c r="J78" s="26"/>
      <c r="K78" s="26"/>
      <c r="L78" s="26"/>
      <c r="M78" s="26"/>
      <c r="N78" s="26"/>
    </row>
    <row r="79" spans="7:14" ht="12">
      <c r="G79" s="26"/>
      <c r="H79" s="26"/>
      <c r="I79" s="26"/>
      <c r="J79" s="26"/>
      <c r="K79" s="26"/>
      <c r="L79" s="26"/>
      <c r="M79" s="26"/>
      <c r="N79" s="26"/>
    </row>
    <row r="80" spans="7:14" ht="12">
      <c r="G80" s="26"/>
      <c r="H80" s="26"/>
      <c r="I80" s="26"/>
      <c r="J80" s="26"/>
      <c r="K80" s="26"/>
      <c r="L80" s="26"/>
      <c r="M80" s="26"/>
      <c r="N80" s="26"/>
    </row>
  </sheetData>
  <sheetProtection/>
  <mergeCells count="1">
    <mergeCell ref="E51:F51"/>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2:J28"/>
  <sheetViews>
    <sheetView zoomScale="90" zoomScaleNormal="90" zoomScalePageLayoutView="0" workbookViewId="0" topLeftCell="A1">
      <selection activeCell="A1" sqref="A1"/>
    </sheetView>
  </sheetViews>
  <sheetFormatPr defaultColWidth="9.140625" defaultRowHeight="12.75"/>
  <cols>
    <col min="1" max="1" width="4.140625" style="16" customWidth="1"/>
    <col min="2" max="2" width="13.8515625" style="16" customWidth="1"/>
    <col min="3" max="3" width="11.8515625" style="0" customWidth="1"/>
    <col min="4" max="4" width="12.57421875" style="25" bestFit="1" customWidth="1"/>
    <col min="5" max="5" width="11.57421875" style="0" customWidth="1"/>
    <col min="6" max="8" width="11.140625" style="0" bestFit="1" customWidth="1"/>
    <col min="9" max="9" width="11.421875" style="0" bestFit="1" customWidth="1"/>
    <col min="10" max="10" width="11.140625" style="0" bestFit="1" customWidth="1"/>
  </cols>
  <sheetData>
    <row r="2" spans="2:10" ht="12.75">
      <c r="B2" s="171" t="s">
        <v>330</v>
      </c>
      <c r="I2" s="3"/>
      <c r="J2" s="3"/>
    </row>
    <row r="3" spans="2:10" ht="12.75">
      <c r="B3" s="171"/>
      <c r="I3" s="3"/>
      <c r="J3" s="3"/>
    </row>
    <row r="4" spans="2:10" ht="12.75">
      <c r="B4" s="171" t="s">
        <v>331</v>
      </c>
      <c r="I4" s="3"/>
      <c r="J4" s="3"/>
    </row>
    <row r="5" spans="9:10" ht="12">
      <c r="I5" s="53"/>
      <c r="J5" s="53"/>
    </row>
    <row r="6" spans="1:10" ht="12.75" customHeight="1">
      <c r="A6" s="18"/>
      <c r="B6" s="228"/>
      <c r="C6" s="95"/>
      <c r="D6" s="230"/>
      <c r="E6" s="262" t="s">
        <v>112</v>
      </c>
      <c r="F6" s="263"/>
      <c r="G6" s="264" t="s">
        <v>124</v>
      </c>
      <c r="H6" s="265"/>
      <c r="I6" s="264" t="s">
        <v>188</v>
      </c>
      <c r="J6" s="265"/>
    </row>
    <row r="7" spans="1:10" ht="26.25" customHeight="1">
      <c r="A7" s="18"/>
      <c r="B7" s="226" t="s">
        <v>111</v>
      </c>
      <c r="C7" s="103" t="s">
        <v>86</v>
      </c>
      <c r="D7" s="231" t="s">
        <v>339</v>
      </c>
      <c r="E7" s="20" t="s">
        <v>113</v>
      </c>
      <c r="F7" s="15" t="s">
        <v>114</v>
      </c>
      <c r="G7" s="11" t="s">
        <v>113</v>
      </c>
      <c r="H7" s="10" t="s">
        <v>114</v>
      </c>
      <c r="I7" s="11" t="s">
        <v>113</v>
      </c>
      <c r="J7" s="10" t="s">
        <v>114</v>
      </c>
    </row>
    <row r="8" spans="1:10" ht="12.75">
      <c r="A8" s="17"/>
      <c r="B8" s="229" t="s">
        <v>105</v>
      </c>
      <c r="C8" s="9" t="s">
        <v>116</v>
      </c>
      <c r="D8" s="234">
        <v>224.39</v>
      </c>
      <c r="E8" s="23">
        <v>1.289457072810697</v>
      </c>
      <c r="F8" s="23">
        <v>0.9439989977801754</v>
      </c>
      <c r="G8" s="19">
        <v>177.70266378689706</v>
      </c>
      <c r="H8" s="19">
        <v>109.45853658536586</v>
      </c>
      <c r="I8" s="19">
        <v>1.6155350701311195</v>
      </c>
      <c r="J8" s="19">
        <v>1.2598801700165414</v>
      </c>
    </row>
    <row r="9" spans="1:10" ht="12.75">
      <c r="A9" s="17"/>
      <c r="B9" s="229" t="s">
        <v>106</v>
      </c>
      <c r="C9" s="8" t="s">
        <v>75</v>
      </c>
      <c r="D9" s="235">
        <v>553.17</v>
      </c>
      <c r="E9" s="23">
        <v>2.453800484338644</v>
      </c>
      <c r="F9" s="23">
        <v>1.8470054739498365</v>
      </c>
      <c r="G9" s="19">
        <v>12.776096061589724</v>
      </c>
      <c r="H9" s="19">
        <v>11.144935202873953</v>
      </c>
      <c r="I9" s="19">
        <v>3.270895772547226</v>
      </c>
      <c r="J9" s="19">
        <v>2.7700921418251676</v>
      </c>
    </row>
    <row r="10" spans="1:10" ht="12.75">
      <c r="A10" s="17"/>
      <c r="B10" s="229" t="s">
        <v>107</v>
      </c>
      <c r="C10" s="8" t="s">
        <v>120</v>
      </c>
      <c r="D10" s="235">
        <v>16.54</v>
      </c>
      <c r="E10" s="23">
        <v>1.5951032508486536</v>
      </c>
      <c r="F10" s="23">
        <v>1.3826827998238085</v>
      </c>
      <c r="G10" s="19">
        <v>9.017503586800565</v>
      </c>
      <c r="H10" s="19">
        <v>8.451857380719986</v>
      </c>
      <c r="I10" s="19">
        <v>1.9465195127143566</v>
      </c>
      <c r="J10" s="19">
        <v>1.841189384364391</v>
      </c>
    </row>
    <row r="11" spans="1:10" ht="12.75">
      <c r="A11" s="17"/>
      <c r="B11" s="229" t="s">
        <v>108</v>
      </c>
      <c r="C11" s="8" t="s">
        <v>76</v>
      </c>
      <c r="D11" s="235">
        <v>611.11</v>
      </c>
      <c r="E11" s="23">
        <v>4.718230892664618</v>
      </c>
      <c r="F11" s="23">
        <v>3.6332433605046854</v>
      </c>
      <c r="G11" s="19">
        <v>14.48917329368788</v>
      </c>
      <c r="H11" s="19">
        <v>12.388783630006168</v>
      </c>
      <c r="I11" s="19">
        <v>5.438861389829274</v>
      </c>
      <c r="J11" s="19">
        <v>4.573592988503359</v>
      </c>
    </row>
    <row r="12" spans="1:10" ht="12.75">
      <c r="A12" s="17"/>
      <c r="B12" s="229" t="s">
        <v>83</v>
      </c>
      <c r="C12" s="8" t="s">
        <v>77</v>
      </c>
      <c r="D12" s="235">
        <v>12.17</v>
      </c>
      <c r="E12" s="23">
        <v>4.202465094092133</v>
      </c>
      <c r="F12" s="23">
        <v>2.904374271348693</v>
      </c>
      <c r="G12" s="19">
        <v>69.19080996884736</v>
      </c>
      <c r="H12" s="19">
        <v>17.917327293318234</v>
      </c>
      <c r="I12" s="19">
        <v>3.3985542584899124</v>
      </c>
      <c r="J12" s="19">
        <v>2.640107164734053</v>
      </c>
    </row>
    <row r="13" spans="1:10" ht="12.75">
      <c r="A13" s="17"/>
      <c r="B13" s="229" t="s">
        <v>82</v>
      </c>
      <c r="C13" s="8" t="s">
        <v>78</v>
      </c>
      <c r="D13" s="235">
        <v>110.56</v>
      </c>
      <c r="E13" s="23">
        <v>10.732493870766191</v>
      </c>
      <c r="F13" s="23">
        <v>7.278946840732533</v>
      </c>
      <c r="G13" s="19">
        <v>173.3903621328771</v>
      </c>
      <c r="H13" s="19">
        <v>96.55099686933596</v>
      </c>
      <c r="I13" s="19">
        <v>12.70542529296945</v>
      </c>
      <c r="J13" s="19">
        <v>8.642135551281658</v>
      </c>
    </row>
    <row r="14" spans="1:10" ht="12.75">
      <c r="A14" s="17"/>
      <c r="B14" s="229" t="s">
        <v>109</v>
      </c>
      <c r="C14" s="8" t="s">
        <v>121</v>
      </c>
      <c r="D14" s="235">
        <v>30.21</v>
      </c>
      <c r="E14" s="23">
        <v>2.8250424384410855</v>
      </c>
      <c r="F14" s="23">
        <v>2.4589458715607213</v>
      </c>
      <c r="G14" s="19">
        <v>11.161168340070413</v>
      </c>
      <c r="H14" s="19">
        <v>10.012205965564625</v>
      </c>
      <c r="I14" s="19">
        <v>3.41234318179636</v>
      </c>
      <c r="J14" s="19">
        <v>3.155328039593545</v>
      </c>
    </row>
    <row r="15" spans="1:10" ht="12.75">
      <c r="A15" s="17"/>
      <c r="B15" s="229" t="s">
        <v>110</v>
      </c>
      <c r="C15" s="8" t="s">
        <v>122</v>
      </c>
      <c r="D15" s="235">
        <v>15.4</v>
      </c>
      <c r="E15" s="23">
        <v>2.82565199040982</v>
      </c>
      <c r="F15" s="23">
        <v>2.62069115382781</v>
      </c>
      <c r="G15" s="19">
        <v>17.07083424567549</v>
      </c>
      <c r="H15" s="19">
        <v>15.01762808491486</v>
      </c>
      <c r="I15" s="19">
        <v>4.109948494519421</v>
      </c>
      <c r="J15" s="19">
        <v>3.962950159515383</v>
      </c>
    </row>
    <row r="16" spans="1:10" ht="12.75">
      <c r="A16" s="18"/>
      <c r="B16" s="49" t="s">
        <v>84</v>
      </c>
      <c r="C16" s="8" t="s">
        <v>115</v>
      </c>
      <c r="D16" s="235">
        <v>8.56</v>
      </c>
      <c r="E16" s="23">
        <v>5.867188673307898</v>
      </c>
      <c r="F16" s="23">
        <v>4.8692647825384405</v>
      </c>
      <c r="G16" s="19">
        <v>33.42231907745393</v>
      </c>
      <c r="H16" s="19">
        <v>25.117370892018783</v>
      </c>
      <c r="I16" s="19">
        <v>4.52322995819931</v>
      </c>
      <c r="J16" s="19">
        <v>3.7303908064735194</v>
      </c>
    </row>
    <row r="17" spans="1:10" ht="12.75">
      <c r="A17" s="18"/>
      <c r="B17" s="8"/>
      <c r="C17" s="8"/>
      <c r="D17" s="56"/>
      <c r="E17" s="215"/>
      <c r="F17" s="215"/>
      <c r="G17" s="216"/>
      <c r="H17" s="216"/>
      <c r="I17" s="216"/>
      <c r="J17" s="216"/>
    </row>
    <row r="18" spans="1:10" ht="12.75">
      <c r="A18" s="18"/>
      <c r="B18" s="227"/>
      <c r="C18" s="8"/>
      <c r="D18" s="56" t="s">
        <v>1</v>
      </c>
      <c r="E18" s="217">
        <f aca="true" t="shared" si="0" ref="E18:J18">AVERAGE(E8:E16)</f>
        <v>4.056603751964415</v>
      </c>
      <c r="F18" s="217">
        <f t="shared" si="0"/>
        <v>3.1043503946740785</v>
      </c>
      <c r="G18" s="217">
        <f t="shared" si="0"/>
        <v>57.58010338821105</v>
      </c>
      <c r="H18" s="217">
        <f t="shared" si="0"/>
        <v>34.00662687823539</v>
      </c>
      <c r="I18" s="217">
        <f t="shared" si="0"/>
        <v>4.491256992355158</v>
      </c>
      <c r="J18" s="217">
        <f t="shared" si="0"/>
        <v>3.619518489589735</v>
      </c>
    </row>
    <row r="19" spans="1:10" ht="12.75">
      <c r="A19" s="18"/>
      <c r="B19" s="227"/>
      <c r="C19" s="8"/>
      <c r="D19" s="56" t="s">
        <v>2</v>
      </c>
      <c r="E19" s="217">
        <f aca="true" t="shared" si="1" ref="E19:J19">MEDIAN(E8:E16)</f>
        <v>2.82565199040982</v>
      </c>
      <c r="F19" s="217">
        <f t="shared" si="1"/>
        <v>2.62069115382781</v>
      </c>
      <c r="G19" s="217">
        <f t="shared" si="1"/>
        <v>17.07083424567549</v>
      </c>
      <c r="H19" s="217">
        <f t="shared" si="1"/>
        <v>15.01762808491486</v>
      </c>
      <c r="I19" s="217">
        <f t="shared" si="1"/>
        <v>3.41234318179636</v>
      </c>
      <c r="J19" s="217">
        <f t="shared" si="1"/>
        <v>3.155328039593545</v>
      </c>
    </row>
    <row r="20" spans="2:10" ht="12">
      <c r="B20" s="8"/>
      <c r="C20" s="8"/>
      <c r="D20" s="56"/>
      <c r="E20" s="8"/>
      <c r="F20" s="8"/>
      <c r="G20" s="8"/>
      <c r="H20" s="8"/>
      <c r="I20" s="8"/>
      <c r="J20" s="8"/>
    </row>
    <row r="21" spans="2:10" ht="12">
      <c r="B21" s="8" t="s">
        <v>337</v>
      </c>
      <c r="C21" s="233" t="s">
        <v>338</v>
      </c>
      <c r="D21" s="57">
        <v>34</v>
      </c>
      <c r="E21" s="217">
        <v>10.052571770687107</v>
      </c>
      <c r="F21" s="217">
        <v>7.1804084076336485</v>
      </c>
      <c r="G21" s="217">
        <v>51.515151515151516</v>
      </c>
      <c r="H21" s="217">
        <v>39.08045977011494</v>
      </c>
      <c r="I21" s="217">
        <v>9.994403188809882</v>
      </c>
      <c r="J21" s="217">
        <v>7.138859420578488</v>
      </c>
    </row>
    <row r="22" spans="2:10" ht="12">
      <c r="B22" s="8"/>
      <c r="C22" s="56"/>
      <c r="D22" s="57">
        <v>38</v>
      </c>
      <c r="E22" s="217">
        <v>11.228383910547093</v>
      </c>
      <c r="F22" s="217">
        <v>8.020274221819353</v>
      </c>
      <c r="G22" s="217">
        <v>57.57575757575757</v>
      </c>
      <c r="H22" s="217">
        <v>43.67816091954023</v>
      </c>
      <c r="I22" s="217">
        <v>11.170215328669869</v>
      </c>
      <c r="J22" s="217">
        <v>7.978725234764193</v>
      </c>
    </row>
    <row r="23" spans="2:10" ht="12">
      <c r="B23"/>
      <c r="C23" s="25"/>
      <c r="D23" s="224"/>
      <c r="E23" s="225"/>
      <c r="F23" s="225"/>
      <c r="G23" s="225"/>
      <c r="H23" s="225"/>
      <c r="I23" s="225"/>
      <c r="J23" s="225"/>
    </row>
    <row r="24" spans="2:5" ht="12.75">
      <c r="B24" s="213" t="s">
        <v>335</v>
      </c>
      <c r="C24" s="232"/>
      <c r="D24" s="218" t="s">
        <v>113</v>
      </c>
      <c r="E24" s="218" t="s">
        <v>114</v>
      </c>
    </row>
    <row r="25" spans="2:5" ht="12">
      <c r="B25" s="214" t="s">
        <v>332</v>
      </c>
      <c r="C25" s="214"/>
      <c r="D25" s="219">
        <v>0.66</v>
      </c>
      <c r="E25" s="219">
        <v>0.87</v>
      </c>
    </row>
    <row r="26" spans="2:5" ht="12">
      <c r="B26" s="32" t="s">
        <v>333</v>
      </c>
      <c r="C26" s="25"/>
      <c r="D26" s="220">
        <f>'Ex11'!E14</f>
        <v>7273.559999999999</v>
      </c>
      <c r="E26" s="220">
        <f>'Ex11'!F14</f>
        <v>10182.983999999997</v>
      </c>
    </row>
    <row r="27" spans="2:5" ht="12">
      <c r="B27" s="32" t="s">
        <v>334</v>
      </c>
      <c r="C27" s="25"/>
      <c r="D27" s="221">
        <f>'Ex11'!C41-'Ex11'!C42</f>
        <v>-413</v>
      </c>
      <c r="E27" s="221">
        <f>D27</f>
        <v>-413</v>
      </c>
    </row>
    <row r="28" spans="2:5" ht="12">
      <c r="B28" s="32" t="s">
        <v>354</v>
      </c>
      <c r="C28" s="25"/>
      <c r="D28" s="222">
        <f>'Ex11'!C43</f>
        <v>1958.1</v>
      </c>
      <c r="E28" s="222">
        <f>D28</f>
        <v>1958.1</v>
      </c>
    </row>
  </sheetData>
  <sheetProtection/>
  <mergeCells count="3">
    <mergeCell ref="E6:F6"/>
    <mergeCell ref="G6:H6"/>
    <mergeCell ref="I6:J6"/>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B2:L37"/>
  <sheetViews>
    <sheetView zoomScale="80" zoomScaleNormal="80" zoomScalePageLayoutView="0" workbookViewId="0" topLeftCell="A1">
      <selection activeCell="B6" sqref="B6:L37"/>
    </sheetView>
  </sheetViews>
  <sheetFormatPr defaultColWidth="9.140625" defaultRowHeight="12.75"/>
  <cols>
    <col min="1" max="1" width="9.140625" style="32" customWidth="1"/>
    <col min="2" max="2" width="36.421875" style="32" customWidth="1"/>
    <col min="3" max="3" width="1.8515625" style="32" bestFit="1" customWidth="1"/>
    <col min="4" max="4" width="8.8515625" style="32" bestFit="1" customWidth="1"/>
    <col min="5" max="5" width="1.8515625" style="32" bestFit="1" customWidth="1"/>
    <col min="6" max="6" width="8.8515625" style="32" bestFit="1" customWidth="1"/>
    <col min="7" max="7" width="1.8515625" style="32" bestFit="1" customWidth="1"/>
    <col min="8" max="8" width="8.8515625" style="32" bestFit="1" customWidth="1"/>
    <col min="9" max="9" width="1.8515625" style="32" bestFit="1" customWidth="1"/>
    <col min="10" max="10" width="8.8515625" style="32" bestFit="1" customWidth="1"/>
    <col min="11" max="11" width="1.8515625" style="32" bestFit="1" customWidth="1"/>
    <col min="12" max="12" width="13.140625" style="32" customWidth="1"/>
    <col min="13" max="16384" width="9.140625" style="32" customWidth="1"/>
  </cols>
  <sheetData>
    <row r="2" ht="12.75">
      <c r="B2" s="171" t="s">
        <v>275</v>
      </c>
    </row>
    <row r="3" ht="13.5">
      <c r="B3" s="172"/>
    </row>
    <row r="4" ht="12.75">
      <c r="B4" s="171" t="s">
        <v>276</v>
      </c>
    </row>
    <row r="6" spans="2:12" ht="13.5">
      <c r="B6" s="242" t="s">
        <v>193</v>
      </c>
      <c r="C6" s="63"/>
      <c r="D6" s="252" t="s">
        <v>3</v>
      </c>
      <c r="E6" s="252"/>
      <c r="F6" s="252"/>
      <c r="G6" s="252"/>
      <c r="H6" s="252"/>
      <c r="I6" s="64"/>
      <c r="J6" s="252" t="s">
        <v>4</v>
      </c>
      <c r="K6" s="252"/>
      <c r="L6" s="252"/>
    </row>
    <row r="7" spans="2:12" ht="13.5">
      <c r="B7" s="63"/>
      <c r="C7" s="63"/>
      <c r="D7" s="253" t="s">
        <v>5</v>
      </c>
      <c r="E7" s="253"/>
      <c r="F7" s="253"/>
      <c r="G7" s="253"/>
      <c r="H7" s="253"/>
      <c r="I7" s="64"/>
      <c r="J7" s="253" t="s">
        <v>6</v>
      </c>
      <c r="K7" s="253"/>
      <c r="L7" s="253"/>
    </row>
    <row r="8" spans="2:12" ht="27.75">
      <c r="B8" s="78" t="s">
        <v>192</v>
      </c>
      <c r="C8" s="64"/>
      <c r="D8" s="65" t="s">
        <v>7</v>
      </c>
      <c r="E8" s="64"/>
      <c r="F8" s="65" t="s">
        <v>8</v>
      </c>
      <c r="G8" s="64"/>
      <c r="H8" s="65" t="s">
        <v>9</v>
      </c>
      <c r="I8" s="64"/>
      <c r="J8" s="65" t="s">
        <v>9</v>
      </c>
      <c r="K8" s="64"/>
      <c r="L8" s="65" t="s">
        <v>10</v>
      </c>
    </row>
    <row r="9" spans="2:12" ht="12">
      <c r="B9" s="67" t="s">
        <v>129</v>
      </c>
      <c r="C9" s="68"/>
      <c r="D9" s="68">
        <v>777</v>
      </c>
      <c r="E9" s="68"/>
      <c r="F9" s="68">
        <v>1974</v>
      </c>
      <c r="G9" s="68"/>
      <c r="H9" s="68">
        <v>3711</v>
      </c>
      <c r="I9" s="68"/>
      <c r="J9" s="68">
        <v>731</v>
      </c>
      <c r="K9" s="68"/>
      <c r="L9" s="68">
        <v>1058</v>
      </c>
    </row>
    <row r="10" spans="2:12" ht="12">
      <c r="B10" s="67" t="s">
        <v>11</v>
      </c>
      <c r="C10" s="66"/>
      <c r="D10" s="66"/>
      <c r="E10" s="66"/>
      <c r="F10" s="66"/>
      <c r="G10" s="66"/>
      <c r="H10" s="66"/>
      <c r="I10" s="66"/>
      <c r="J10" s="66"/>
      <c r="K10" s="66"/>
      <c r="L10" s="66"/>
    </row>
    <row r="11" spans="2:12" ht="12">
      <c r="B11" s="69" t="s">
        <v>12</v>
      </c>
      <c r="C11" s="70"/>
      <c r="D11" s="70">
        <v>223</v>
      </c>
      <c r="E11" s="70"/>
      <c r="F11" s="70">
        <v>493</v>
      </c>
      <c r="G11" s="70"/>
      <c r="H11" s="70">
        <v>860</v>
      </c>
      <c r="I11" s="70"/>
      <c r="J11" s="70">
        <v>167</v>
      </c>
      <c r="K11" s="70"/>
      <c r="L11" s="70">
        <v>277</v>
      </c>
    </row>
    <row r="12" spans="2:12" ht="12">
      <c r="B12" s="69" t="s">
        <v>13</v>
      </c>
      <c r="C12" s="70"/>
      <c r="D12" s="70">
        <v>115</v>
      </c>
      <c r="E12" s="70"/>
      <c r="F12" s="70">
        <v>184</v>
      </c>
      <c r="G12" s="70"/>
      <c r="H12" s="70">
        <v>427</v>
      </c>
      <c r="I12" s="70"/>
      <c r="J12" s="70">
        <v>68</v>
      </c>
      <c r="K12" s="70"/>
      <c r="L12" s="70">
        <v>159</v>
      </c>
    </row>
    <row r="13" spans="2:12" ht="12">
      <c r="B13" s="69" t="s">
        <v>14</v>
      </c>
      <c r="C13" s="70"/>
      <c r="D13" s="70">
        <v>87</v>
      </c>
      <c r="E13" s="70"/>
      <c r="F13" s="70">
        <v>144</v>
      </c>
      <c r="G13" s="70"/>
      <c r="H13" s="70">
        <v>388</v>
      </c>
      <c r="I13" s="70"/>
      <c r="J13" s="70">
        <v>57</v>
      </c>
      <c r="K13" s="70"/>
      <c r="L13" s="70">
        <v>153</v>
      </c>
    </row>
    <row r="14" spans="2:12" ht="12">
      <c r="B14" s="69" t="s">
        <v>15</v>
      </c>
      <c r="C14" s="70"/>
      <c r="D14" s="71">
        <v>90</v>
      </c>
      <c r="E14" s="70"/>
      <c r="F14" s="71">
        <v>121</v>
      </c>
      <c r="G14" s="70"/>
      <c r="H14" s="71">
        <v>280</v>
      </c>
      <c r="I14" s="70"/>
      <c r="J14" s="71">
        <v>51</v>
      </c>
      <c r="K14" s="70"/>
      <c r="L14" s="71">
        <v>88</v>
      </c>
    </row>
    <row r="15" spans="2:12" ht="12">
      <c r="B15" s="67" t="s">
        <v>16</v>
      </c>
      <c r="C15" s="70"/>
      <c r="D15" s="71">
        <f>SUM(D11:D14)</f>
        <v>515</v>
      </c>
      <c r="E15" s="70"/>
      <c r="F15" s="71">
        <f>SUM(F11:F14)</f>
        <v>942</v>
      </c>
      <c r="G15" s="70"/>
      <c r="H15" s="71">
        <f>SUM(H11:H14)</f>
        <v>1955</v>
      </c>
      <c r="I15" s="72"/>
      <c r="J15" s="71">
        <f>SUM(J11:J14)</f>
        <v>343</v>
      </c>
      <c r="K15" s="70"/>
      <c r="L15" s="71">
        <f>SUM(L11:L14)</f>
        <v>677</v>
      </c>
    </row>
    <row r="16" spans="2:12" ht="12">
      <c r="B16" s="67" t="s">
        <v>127</v>
      </c>
      <c r="C16" s="72"/>
      <c r="D16" s="70">
        <v>262</v>
      </c>
      <c r="E16" s="70"/>
      <c r="F16" s="72">
        <v>1032</v>
      </c>
      <c r="G16" s="72"/>
      <c r="H16" s="72">
        <v>1756</v>
      </c>
      <c r="I16" s="72"/>
      <c r="J16" s="70">
        <v>388</v>
      </c>
      <c r="K16" s="70"/>
      <c r="L16" s="70">
        <v>381</v>
      </c>
    </row>
    <row r="17" spans="2:12" ht="12">
      <c r="B17" s="67" t="s">
        <v>17</v>
      </c>
      <c r="C17" s="73"/>
      <c r="D17" s="73">
        <v>-8</v>
      </c>
      <c r="E17" s="73"/>
      <c r="F17" s="73">
        <v>-24</v>
      </c>
      <c r="G17" s="73"/>
      <c r="H17" s="73">
        <v>-61</v>
      </c>
      <c r="I17" s="73"/>
      <c r="J17" s="73">
        <v>10</v>
      </c>
      <c r="K17" s="73"/>
      <c r="L17" s="73">
        <v>1</v>
      </c>
    </row>
    <row r="18" spans="2:12" ht="17.25" customHeight="1">
      <c r="B18" s="67" t="s">
        <v>18</v>
      </c>
      <c r="C18" s="73"/>
      <c r="D18" s="73">
        <f>D16+D17</f>
        <v>254</v>
      </c>
      <c r="E18" s="73"/>
      <c r="F18" s="73">
        <f>F16+F17</f>
        <v>1008</v>
      </c>
      <c r="G18" s="73"/>
      <c r="H18" s="73">
        <f>H16+H17</f>
        <v>1695</v>
      </c>
      <c r="I18" s="73"/>
      <c r="J18" s="73">
        <f>J16+J17</f>
        <v>398</v>
      </c>
      <c r="K18" s="73"/>
      <c r="L18" s="73">
        <f>L16+L17</f>
        <v>382</v>
      </c>
    </row>
    <row r="19" spans="2:12" ht="12">
      <c r="B19" s="67" t="s">
        <v>0</v>
      </c>
      <c r="C19" s="70"/>
      <c r="D19" s="71">
        <v>25</v>
      </c>
      <c r="E19" s="70"/>
      <c r="F19" s="71">
        <v>402</v>
      </c>
      <c r="G19" s="70"/>
      <c r="H19" s="71">
        <v>695</v>
      </c>
      <c r="I19" s="70"/>
      <c r="J19" s="71">
        <v>165</v>
      </c>
      <c r="K19" s="70"/>
      <c r="L19" s="71">
        <v>177</v>
      </c>
    </row>
    <row r="20" spans="2:12" ht="12.75" thickBot="1">
      <c r="B20" s="67" t="s">
        <v>128</v>
      </c>
      <c r="C20" s="75"/>
      <c r="D20" s="74">
        <f>D18-D19</f>
        <v>229</v>
      </c>
      <c r="E20" s="75"/>
      <c r="F20" s="74">
        <f>F18-F19</f>
        <v>606</v>
      </c>
      <c r="G20" s="75"/>
      <c r="H20" s="74">
        <f>H18-H19</f>
        <v>1000</v>
      </c>
      <c r="I20" s="75"/>
      <c r="J20" s="74">
        <f>J18-J19</f>
        <v>233</v>
      </c>
      <c r="K20" s="75"/>
      <c r="L20" s="74">
        <f>L18-L19</f>
        <v>205</v>
      </c>
    </row>
    <row r="21" spans="2:12" ht="12.75" thickTop="1">
      <c r="B21" s="66"/>
      <c r="C21" s="66"/>
      <c r="D21" s="66"/>
      <c r="E21" s="66"/>
      <c r="F21" s="66"/>
      <c r="G21" s="66"/>
      <c r="H21" s="66"/>
      <c r="I21" s="66"/>
      <c r="J21" s="66"/>
      <c r="K21" s="66"/>
      <c r="L21" s="66"/>
    </row>
    <row r="22" spans="2:12" ht="25.5" thickBot="1">
      <c r="B22" s="66" t="s">
        <v>19</v>
      </c>
      <c r="C22" s="76"/>
      <c r="D22" s="77">
        <v>122</v>
      </c>
      <c r="E22" s="68" t="s">
        <v>20</v>
      </c>
      <c r="F22" s="77">
        <v>372</v>
      </c>
      <c r="G22" s="68" t="s">
        <v>20</v>
      </c>
      <c r="H22" s="77">
        <v>668</v>
      </c>
      <c r="I22" s="68" t="s">
        <v>20</v>
      </c>
      <c r="J22" s="77">
        <v>153</v>
      </c>
      <c r="K22" s="68" t="s">
        <v>20</v>
      </c>
      <c r="L22" s="77">
        <v>137</v>
      </c>
    </row>
    <row r="23" spans="2:12" ht="12.75" thickTop="1">
      <c r="B23" s="66"/>
      <c r="C23" s="66"/>
      <c r="D23" s="66"/>
      <c r="E23" s="66"/>
      <c r="F23" s="66"/>
      <c r="G23" s="66"/>
      <c r="H23" s="66"/>
      <c r="I23" s="66"/>
      <c r="J23" s="66"/>
      <c r="K23" s="66"/>
      <c r="L23" s="66"/>
    </row>
    <row r="24" spans="2:12" ht="12">
      <c r="B24" s="238" t="s">
        <v>342</v>
      </c>
      <c r="C24" s="66"/>
      <c r="D24" s="66"/>
      <c r="E24" s="66"/>
      <c r="F24" s="66"/>
      <c r="G24" s="66"/>
      <c r="H24" s="66"/>
      <c r="I24" s="66"/>
      <c r="J24" s="66"/>
      <c r="K24" s="66"/>
      <c r="L24" s="66"/>
    </row>
    <row r="25" spans="2:12" ht="12">
      <c r="B25" s="67" t="s">
        <v>21</v>
      </c>
      <c r="C25" s="61"/>
      <c r="D25" s="73">
        <v>1020</v>
      </c>
      <c r="E25" s="73"/>
      <c r="F25" s="73">
        <v>1107</v>
      </c>
      <c r="G25" s="73"/>
      <c r="H25" s="73">
        <v>1294</v>
      </c>
      <c r="I25" s="73"/>
      <c r="J25" s="73">
        <v>1240</v>
      </c>
      <c r="K25" s="73"/>
      <c r="L25" s="73">
        <v>1347</v>
      </c>
    </row>
    <row r="26" spans="2:12" ht="12">
      <c r="B26" s="67" t="s">
        <v>22</v>
      </c>
      <c r="C26" s="62"/>
      <c r="D26" s="73">
        <v>1366</v>
      </c>
      <c r="E26" s="73"/>
      <c r="F26" s="73">
        <v>1414</v>
      </c>
      <c r="G26" s="73"/>
      <c r="H26" s="73">
        <v>1508</v>
      </c>
      <c r="I26" s="73"/>
      <c r="J26" s="73">
        <v>1488</v>
      </c>
      <c r="K26" s="73"/>
      <c r="L26" s="73">
        <v>1526</v>
      </c>
    </row>
    <row r="27" spans="2:12" ht="12">
      <c r="B27" s="251" t="s">
        <v>190</v>
      </c>
      <c r="C27" s="66"/>
      <c r="D27" s="66"/>
      <c r="E27" s="66"/>
      <c r="F27" s="66"/>
      <c r="G27" s="66"/>
      <c r="H27" s="66"/>
      <c r="I27" s="66"/>
      <c r="J27" s="66"/>
      <c r="K27" s="66"/>
      <c r="L27" s="66"/>
    </row>
    <row r="28" spans="2:12" ht="12">
      <c r="B28" s="251"/>
      <c r="C28" s="66"/>
      <c r="D28" s="66"/>
      <c r="E28" s="66"/>
      <c r="F28" s="66"/>
      <c r="G28" s="66"/>
      <c r="H28" s="66"/>
      <c r="I28" s="66"/>
      <c r="J28" s="66"/>
      <c r="K28" s="66"/>
      <c r="L28" s="66"/>
    </row>
    <row r="29" spans="2:12" ht="18" customHeight="1">
      <c r="B29" s="67" t="s">
        <v>21</v>
      </c>
      <c r="C29" s="61"/>
      <c r="D29" s="61">
        <v>0.12</v>
      </c>
      <c r="E29" s="61" t="s">
        <v>20</v>
      </c>
      <c r="F29" s="61">
        <v>0.34</v>
      </c>
      <c r="G29" s="61" t="s">
        <v>20</v>
      </c>
      <c r="H29" s="61">
        <v>0.52</v>
      </c>
      <c r="I29" s="61" t="s">
        <v>20</v>
      </c>
      <c r="J29" s="61">
        <v>0.12</v>
      </c>
      <c r="K29" s="61" t="s">
        <v>20</v>
      </c>
      <c r="L29" s="61">
        <v>0.1</v>
      </c>
    </row>
    <row r="30" spans="2:12" ht="18" customHeight="1">
      <c r="B30" s="67" t="s">
        <v>22</v>
      </c>
      <c r="C30" s="62"/>
      <c r="D30" s="61">
        <v>0.1</v>
      </c>
      <c r="E30" s="61" t="s">
        <v>20</v>
      </c>
      <c r="F30" s="61">
        <v>0.28</v>
      </c>
      <c r="G30" s="61" t="s">
        <v>20</v>
      </c>
      <c r="H30" s="61">
        <v>0.46</v>
      </c>
      <c r="I30" s="61" t="s">
        <v>20</v>
      </c>
      <c r="J30" s="61">
        <v>0.11</v>
      </c>
      <c r="K30" s="61" t="s">
        <v>20</v>
      </c>
      <c r="L30" s="61">
        <v>0.09</v>
      </c>
    </row>
    <row r="31" spans="2:9" s="240" customFormat="1" ht="59.25" customHeight="1">
      <c r="B31" s="239" t="s">
        <v>191</v>
      </c>
      <c r="D31" s="241" t="s">
        <v>343</v>
      </c>
      <c r="E31" s="241"/>
      <c r="F31" s="250" t="s">
        <v>340</v>
      </c>
      <c r="G31" s="250"/>
      <c r="H31" s="250" t="s">
        <v>341</v>
      </c>
      <c r="I31" s="250"/>
    </row>
    <row r="32" spans="2:9" ht="18" customHeight="1">
      <c r="B32" s="79" t="s">
        <v>345</v>
      </c>
      <c r="D32" s="80">
        <v>3910</v>
      </c>
      <c r="E32" s="80"/>
      <c r="F32" s="80">
        <v>3910</v>
      </c>
      <c r="G32" s="80"/>
      <c r="H32" s="80">
        <v>10311</v>
      </c>
      <c r="I32" s="80" t="s">
        <v>20</v>
      </c>
    </row>
    <row r="33" spans="2:9" ht="18" customHeight="1">
      <c r="B33" s="79" t="s">
        <v>23</v>
      </c>
      <c r="D33" s="81">
        <v>3655</v>
      </c>
      <c r="E33" s="66"/>
      <c r="F33" s="81">
        <v>3980</v>
      </c>
      <c r="G33" s="66"/>
      <c r="H33" s="81">
        <v>10381</v>
      </c>
      <c r="I33" s="76" t="s">
        <v>20</v>
      </c>
    </row>
    <row r="34" spans="2:9" ht="18" customHeight="1">
      <c r="B34" s="79" t="s">
        <v>24</v>
      </c>
      <c r="D34" s="81">
        <v>1855</v>
      </c>
      <c r="E34" s="66"/>
      <c r="F34" s="81">
        <v>1855</v>
      </c>
      <c r="G34" s="66"/>
      <c r="H34" s="81">
        <v>1855</v>
      </c>
      <c r="I34" s="76" t="s">
        <v>20</v>
      </c>
    </row>
    <row r="35" spans="2:9" ht="18" customHeight="1">
      <c r="B35" s="79" t="s">
        <v>125</v>
      </c>
      <c r="D35" s="81">
        <v>6859</v>
      </c>
      <c r="E35" s="66"/>
      <c r="F35" s="81">
        <v>7184</v>
      </c>
      <c r="G35" s="66"/>
      <c r="H35" s="81">
        <v>13585</v>
      </c>
      <c r="I35" s="76" t="s">
        <v>20</v>
      </c>
    </row>
    <row r="36" spans="2:9" ht="18" customHeight="1">
      <c r="B36" s="79" t="s">
        <v>126</v>
      </c>
      <c r="D36" s="81">
        <v>1587</v>
      </c>
      <c r="E36" s="66"/>
      <c r="F36" s="81">
        <v>1587</v>
      </c>
      <c r="G36" s="66"/>
      <c r="H36" s="81">
        <v>1587</v>
      </c>
      <c r="I36" s="76" t="s">
        <v>20</v>
      </c>
    </row>
    <row r="37" spans="2:9" ht="18" customHeight="1">
      <c r="B37" s="79" t="s">
        <v>25</v>
      </c>
      <c r="D37" s="81">
        <v>5272</v>
      </c>
      <c r="E37" s="66"/>
      <c r="F37" s="81">
        <v>5597</v>
      </c>
      <c r="G37" s="66"/>
      <c r="H37" s="81">
        <v>11998</v>
      </c>
      <c r="I37" s="76" t="s">
        <v>20</v>
      </c>
    </row>
  </sheetData>
  <sheetProtection/>
  <mergeCells count="7">
    <mergeCell ref="H31:I31"/>
    <mergeCell ref="F31:G31"/>
    <mergeCell ref="B27:B28"/>
    <mergeCell ref="D6:H6"/>
    <mergeCell ref="J6:L6"/>
    <mergeCell ref="D7:H7"/>
    <mergeCell ref="J7:L7"/>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B2:O31"/>
  <sheetViews>
    <sheetView zoomScalePageLayoutView="0" workbookViewId="0" topLeftCell="A1">
      <selection activeCell="F6" sqref="F6"/>
    </sheetView>
  </sheetViews>
  <sheetFormatPr defaultColWidth="9.140625" defaultRowHeight="12.75"/>
  <cols>
    <col min="1" max="1" width="2.421875" style="0" customWidth="1"/>
    <col min="2" max="2" width="18.57421875" style="0" customWidth="1"/>
    <col min="3" max="3" width="9.421875" style="0" customWidth="1"/>
    <col min="4" max="15" width="9.421875" style="0" bestFit="1" customWidth="1"/>
  </cols>
  <sheetData>
    <row r="2" ht="12.75">
      <c r="B2" s="173" t="s">
        <v>277</v>
      </c>
    </row>
    <row r="3" ht="13.5">
      <c r="B3" s="172"/>
    </row>
    <row r="4" ht="12.75">
      <c r="B4" s="171" t="s">
        <v>278</v>
      </c>
    </row>
    <row r="6" spans="3:15" ht="12.75">
      <c r="C6" s="21">
        <v>39903</v>
      </c>
      <c r="D6" s="21">
        <v>39994</v>
      </c>
      <c r="E6" s="21">
        <v>40086</v>
      </c>
      <c r="F6" s="21">
        <v>40178</v>
      </c>
      <c r="G6" s="21">
        <v>40268</v>
      </c>
      <c r="H6" s="21">
        <v>40359</v>
      </c>
      <c r="I6" s="21">
        <v>40451</v>
      </c>
      <c r="J6" s="21">
        <v>40543</v>
      </c>
      <c r="K6" s="21">
        <v>40633</v>
      </c>
      <c r="L6" s="21">
        <v>40724</v>
      </c>
      <c r="M6" s="21">
        <v>40816</v>
      </c>
      <c r="N6" s="21">
        <v>40908</v>
      </c>
      <c r="O6" s="21">
        <v>40999</v>
      </c>
    </row>
    <row r="7" spans="2:15" ht="12.75">
      <c r="B7" s="2" t="s">
        <v>216</v>
      </c>
      <c r="C7" s="21"/>
      <c r="D7" s="21"/>
      <c r="E7" s="21"/>
      <c r="F7" s="21"/>
      <c r="G7" s="21"/>
      <c r="H7" s="21"/>
      <c r="I7" s="21"/>
      <c r="J7" s="21"/>
      <c r="K7" s="21"/>
      <c r="L7" s="21"/>
      <c r="M7" s="21"/>
      <c r="N7" s="21"/>
      <c r="O7" s="21"/>
    </row>
    <row r="8" spans="2:15" ht="12">
      <c r="B8" s="99" t="s">
        <v>211</v>
      </c>
      <c r="C8" s="5">
        <v>35</v>
      </c>
      <c r="D8" s="5">
        <v>40</v>
      </c>
      <c r="E8" s="5">
        <v>53</v>
      </c>
      <c r="F8" s="5">
        <v>64</v>
      </c>
      <c r="G8" s="5">
        <v>82</v>
      </c>
      <c r="H8" s="5">
        <v>85</v>
      </c>
      <c r="I8" s="5">
        <v>92</v>
      </c>
      <c r="J8" s="5">
        <v>99</v>
      </c>
      <c r="K8" s="5">
        <v>105</v>
      </c>
      <c r="L8" s="5">
        <v>117</v>
      </c>
      <c r="M8" s="5">
        <v>124</v>
      </c>
      <c r="N8" s="5">
        <v>126</v>
      </c>
      <c r="O8" s="5">
        <v>129</v>
      </c>
    </row>
    <row r="9" spans="2:15" ht="12">
      <c r="B9" s="99" t="s">
        <v>212</v>
      </c>
      <c r="C9" s="5">
        <v>35</v>
      </c>
      <c r="D9" s="5">
        <v>39</v>
      </c>
      <c r="E9" s="5">
        <v>50</v>
      </c>
      <c r="F9" s="5">
        <v>63</v>
      </c>
      <c r="G9" s="5">
        <v>79</v>
      </c>
      <c r="H9" s="5">
        <v>85</v>
      </c>
      <c r="I9" s="5">
        <v>94</v>
      </c>
      <c r="J9" s="5">
        <v>107</v>
      </c>
      <c r="K9" s="5">
        <v>120</v>
      </c>
      <c r="L9" s="5">
        <v>127</v>
      </c>
      <c r="M9" s="5">
        <v>135</v>
      </c>
      <c r="N9" s="5">
        <v>143</v>
      </c>
      <c r="O9" s="5">
        <v>152</v>
      </c>
    </row>
    <row r="10" spans="2:15" ht="12">
      <c r="B10" s="99" t="s">
        <v>213</v>
      </c>
      <c r="C10" s="5">
        <v>9</v>
      </c>
      <c r="D10" s="5">
        <v>13</v>
      </c>
      <c r="E10" s="5">
        <v>20</v>
      </c>
      <c r="F10" s="5">
        <v>29</v>
      </c>
      <c r="G10" s="5">
        <v>39</v>
      </c>
      <c r="H10" s="5">
        <v>45</v>
      </c>
      <c r="I10" s="5">
        <v>54</v>
      </c>
      <c r="J10" s="5">
        <v>64</v>
      </c>
      <c r="K10" s="5">
        <v>72</v>
      </c>
      <c r="L10" s="5">
        <v>85</v>
      </c>
      <c r="M10" s="5">
        <v>98</v>
      </c>
      <c r="N10" s="5">
        <v>105</v>
      </c>
      <c r="O10" s="5">
        <v>119</v>
      </c>
    </row>
    <row r="11" spans="2:15" ht="12">
      <c r="B11" s="99" t="s">
        <v>214</v>
      </c>
      <c r="C11" s="5">
        <v>14</v>
      </c>
      <c r="D11" s="5">
        <v>16</v>
      </c>
      <c r="E11" s="5">
        <v>22</v>
      </c>
      <c r="F11" s="5">
        <v>29</v>
      </c>
      <c r="G11" s="5">
        <v>35</v>
      </c>
      <c r="H11" s="5">
        <v>42</v>
      </c>
      <c r="I11" s="5">
        <v>54</v>
      </c>
      <c r="J11" s="5">
        <v>58</v>
      </c>
      <c r="K11" s="5">
        <v>74</v>
      </c>
      <c r="L11" s="5">
        <v>87</v>
      </c>
      <c r="M11" s="5">
        <v>100</v>
      </c>
      <c r="N11" s="5">
        <v>109</v>
      </c>
      <c r="O11" s="5">
        <v>126</v>
      </c>
    </row>
    <row r="12" spans="2:15" ht="12">
      <c r="B12" s="99" t="s">
        <v>215</v>
      </c>
      <c r="C12" s="5">
        <v>92</v>
      </c>
      <c r="D12" s="5">
        <v>108</v>
      </c>
      <c r="E12" s="5">
        <v>144</v>
      </c>
      <c r="F12" s="5">
        <v>185</v>
      </c>
      <c r="G12" s="5">
        <v>234</v>
      </c>
      <c r="H12" s="5">
        <v>257</v>
      </c>
      <c r="I12" s="5">
        <v>293</v>
      </c>
      <c r="J12" s="5">
        <v>327</v>
      </c>
      <c r="K12" s="5">
        <v>372</v>
      </c>
      <c r="L12" s="5">
        <v>417</v>
      </c>
      <c r="M12" s="5">
        <v>457</v>
      </c>
      <c r="N12" s="5">
        <v>483</v>
      </c>
      <c r="O12" s="5">
        <v>526</v>
      </c>
    </row>
    <row r="13" spans="2:15" ht="12">
      <c r="B13" t="s">
        <v>118</v>
      </c>
      <c r="C13" s="5">
        <f>SUM(C8:C11)</f>
        <v>93</v>
      </c>
      <c r="D13" s="5">
        <f aca="true" t="shared" si="0" ref="D13:O13">SUM(D8:D11)</f>
        <v>108</v>
      </c>
      <c r="E13" s="5">
        <f t="shared" si="0"/>
        <v>145</v>
      </c>
      <c r="F13" s="5">
        <f t="shared" si="0"/>
        <v>185</v>
      </c>
      <c r="G13" s="5">
        <f t="shared" si="0"/>
        <v>235</v>
      </c>
      <c r="H13" s="5">
        <f t="shared" si="0"/>
        <v>257</v>
      </c>
      <c r="I13" s="5">
        <f t="shared" si="0"/>
        <v>294</v>
      </c>
      <c r="J13" s="5">
        <f t="shared" si="0"/>
        <v>328</v>
      </c>
      <c r="K13" s="5">
        <f t="shared" si="0"/>
        <v>371</v>
      </c>
      <c r="L13" s="5">
        <f t="shared" si="0"/>
        <v>416</v>
      </c>
      <c r="M13" s="5">
        <f t="shared" si="0"/>
        <v>457</v>
      </c>
      <c r="N13" s="5">
        <f t="shared" si="0"/>
        <v>483</v>
      </c>
      <c r="O13" s="5">
        <f t="shared" si="0"/>
        <v>526</v>
      </c>
    </row>
    <row r="14" spans="2:15" ht="12.75">
      <c r="B14" s="12"/>
      <c r="C14" s="22"/>
      <c r="D14" s="22"/>
      <c r="E14" s="22"/>
      <c r="F14" s="22"/>
      <c r="G14" s="22"/>
      <c r="H14" s="22"/>
      <c r="I14" s="22"/>
      <c r="J14" s="22"/>
      <c r="K14" s="22"/>
      <c r="L14" s="22"/>
      <c r="M14" s="22"/>
      <c r="N14" s="22"/>
      <c r="O14" s="22"/>
    </row>
    <row r="15" spans="2:15" ht="12.75">
      <c r="B15" s="2" t="s">
        <v>217</v>
      </c>
      <c r="C15" s="22"/>
      <c r="D15" s="22"/>
      <c r="E15" s="22"/>
      <c r="F15" s="22"/>
      <c r="G15" s="22"/>
      <c r="H15" s="22"/>
      <c r="I15" s="22"/>
      <c r="J15" s="22"/>
      <c r="K15" s="22"/>
      <c r="L15" s="22"/>
      <c r="M15" s="22"/>
      <c r="N15" s="22"/>
      <c r="O15" s="22"/>
    </row>
    <row r="16" spans="2:15" ht="12">
      <c r="B16" s="99" t="s">
        <v>211</v>
      </c>
      <c r="C16" s="5">
        <v>68</v>
      </c>
      <c r="D16" s="5">
        <v>81</v>
      </c>
      <c r="E16" s="5">
        <v>99</v>
      </c>
      <c r="F16" s="5">
        <v>112</v>
      </c>
      <c r="G16" s="5">
        <v>130</v>
      </c>
      <c r="H16" s="5">
        <v>137</v>
      </c>
      <c r="I16" s="5">
        <v>144</v>
      </c>
      <c r="J16" s="5">
        <v>154</v>
      </c>
      <c r="K16" s="5">
        <v>163</v>
      </c>
      <c r="L16" s="5">
        <v>169</v>
      </c>
      <c r="M16" s="5">
        <v>176</v>
      </c>
      <c r="N16" s="5">
        <v>179</v>
      </c>
      <c r="O16" s="5">
        <v>188</v>
      </c>
    </row>
    <row r="17" spans="2:15" ht="12">
      <c r="B17" s="99" t="s">
        <v>212</v>
      </c>
      <c r="C17" s="5">
        <v>71</v>
      </c>
      <c r="D17" s="5">
        <v>85</v>
      </c>
      <c r="E17" s="5">
        <v>101</v>
      </c>
      <c r="F17" s="5">
        <v>117</v>
      </c>
      <c r="G17" s="5">
        <v>138</v>
      </c>
      <c r="H17" s="5">
        <v>151</v>
      </c>
      <c r="I17" s="5">
        <v>167</v>
      </c>
      <c r="J17" s="5">
        <v>183</v>
      </c>
      <c r="K17" s="5">
        <v>201</v>
      </c>
      <c r="L17" s="5">
        <v>212</v>
      </c>
      <c r="M17" s="5">
        <v>221</v>
      </c>
      <c r="N17" s="5">
        <v>229</v>
      </c>
      <c r="O17" s="5">
        <v>241</v>
      </c>
    </row>
    <row r="18" spans="2:15" ht="12">
      <c r="B18" s="99" t="s">
        <v>213</v>
      </c>
      <c r="C18" s="5">
        <v>22</v>
      </c>
      <c r="D18" s="5">
        <v>32</v>
      </c>
      <c r="E18" s="5">
        <v>48</v>
      </c>
      <c r="F18" s="5">
        <v>62</v>
      </c>
      <c r="G18" s="5">
        <v>81</v>
      </c>
      <c r="H18" s="5">
        <v>96</v>
      </c>
      <c r="I18" s="5">
        <v>113</v>
      </c>
      <c r="J18" s="5">
        <v>138</v>
      </c>
      <c r="K18" s="5">
        <v>156</v>
      </c>
      <c r="L18" s="5">
        <v>174</v>
      </c>
      <c r="M18" s="5">
        <v>196</v>
      </c>
      <c r="N18" s="5">
        <v>212</v>
      </c>
      <c r="O18" s="5">
        <v>230</v>
      </c>
    </row>
    <row r="19" spans="2:15" ht="12">
      <c r="B19" s="99" t="s">
        <v>214</v>
      </c>
      <c r="C19" s="5">
        <v>35</v>
      </c>
      <c r="D19" s="5">
        <v>44</v>
      </c>
      <c r="E19" s="5">
        <v>57</v>
      </c>
      <c r="F19" s="5">
        <v>69</v>
      </c>
      <c r="G19" s="5">
        <v>83</v>
      </c>
      <c r="H19" s="5">
        <v>98</v>
      </c>
      <c r="I19" s="5">
        <v>126</v>
      </c>
      <c r="J19" s="5">
        <v>133</v>
      </c>
      <c r="K19" s="5">
        <v>161</v>
      </c>
      <c r="L19" s="5">
        <v>183</v>
      </c>
      <c r="M19" s="5">
        <v>207</v>
      </c>
      <c r="N19" s="5">
        <v>225</v>
      </c>
      <c r="O19" s="5">
        <v>242</v>
      </c>
    </row>
    <row r="20" spans="2:15" ht="12">
      <c r="B20" s="99" t="s">
        <v>215</v>
      </c>
      <c r="C20" s="5">
        <v>197</v>
      </c>
      <c r="D20" s="5">
        <v>242</v>
      </c>
      <c r="E20" s="5">
        <v>305</v>
      </c>
      <c r="F20" s="5">
        <v>360</v>
      </c>
      <c r="G20" s="5">
        <v>431</v>
      </c>
      <c r="H20" s="5">
        <v>482</v>
      </c>
      <c r="I20" s="5">
        <v>550</v>
      </c>
      <c r="J20" s="5">
        <v>608</v>
      </c>
      <c r="K20" s="5">
        <v>680</v>
      </c>
      <c r="L20" s="5">
        <v>739</v>
      </c>
      <c r="M20" s="5">
        <v>800</v>
      </c>
      <c r="N20" s="5">
        <v>845</v>
      </c>
      <c r="O20" s="5">
        <v>901</v>
      </c>
    </row>
    <row r="21" spans="2:15" ht="12">
      <c r="B21" t="s">
        <v>118</v>
      </c>
      <c r="C21" s="5">
        <f aca="true" t="shared" si="1" ref="C21:O21">SUM(C16:C19)</f>
        <v>196</v>
      </c>
      <c r="D21" s="5">
        <f t="shared" si="1"/>
        <v>242</v>
      </c>
      <c r="E21" s="5">
        <f t="shared" si="1"/>
        <v>305</v>
      </c>
      <c r="F21" s="5">
        <f t="shared" si="1"/>
        <v>360</v>
      </c>
      <c r="G21" s="5">
        <f t="shared" si="1"/>
        <v>432</v>
      </c>
      <c r="H21" s="5">
        <f t="shared" si="1"/>
        <v>482</v>
      </c>
      <c r="I21" s="5">
        <f t="shared" si="1"/>
        <v>550</v>
      </c>
      <c r="J21" s="5">
        <f t="shared" si="1"/>
        <v>608</v>
      </c>
      <c r="K21" s="5">
        <f t="shared" si="1"/>
        <v>681</v>
      </c>
      <c r="L21" s="5">
        <f t="shared" si="1"/>
        <v>738</v>
      </c>
      <c r="M21" s="5">
        <f t="shared" si="1"/>
        <v>800</v>
      </c>
      <c r="N21" s="5">
        <f t="shared" si="1"/>
        <v>845</v>
      </c>
      <c r="O21" s="5">
        <f t="shared" si="1"/>
        <v>901</v>
      </c>
    </row>
    <row r="22" spans="2:15" ht="12.75">
      <c r="B22" s="12"/>
      <c r="C22" s="22"/>
      <c r="D22" s="22"/>
      <c r="E22" s="22"/>
      <c r="F22" s="22"/>
      <c r="G22" s="22"/>
      <c r="H22" s="22"/>
      <c r="I22" s="22"/>
      <c r="J22" s="22"/>
      <c r="K22" s="22"/>
      <c r="L22" s="22"/>
      <c r="M22" s="22"/>
      <c r="N22" s="22"/>
      <c r="O22" s="22"/>
    </row>
    <row r="23" spans="2:15" ht="12.75">
      <c r="B23" s="2" t="s">
        <v>117</v>
      </c>
      <c r="C23" s="5">
        <v>35</v>
      </c>
      <c r="D23" s="5">
        <v>50</v>
      </c>
      <c r="E23" s="5">
        <v>75</v>
      </c>
      <c r="F23" s="5">
        <v>101</v>
      </c>
      <c r="G23" s="5">
        <v>129</v>
      </c>
      <c r="H23" s="5">
        <v>155</v>
      </c>
      <c r="I23" s="5">
        <v>196</v>
      </c>
      <c r="J23" s="5">
        <v>245</v>
      </c>
      <c r="K23" s="5">
        <v>288</v>
      </c>
      <c r="L23" s="5">
        <v>325</v>
      </c>
      <c r="M23" s="5">
        <v>376</v>
      </c>
      <c r="N23" s="5">
        <v>432</v>
      </c>
      <c r="O23" s="5">
        <v>488</v>
      </c>
    </row>
    <row r="25" ht="12">
      <c r="B25" t="s">
        <v>210</v>
      </c>
    </row>
    <row r="26" spans="2:15" ht="12">
      <c r="B26" s="99" t="s">
        <v>211</v>
      </c>
      <c r="G26">
        <v>1.77</v>
      </c>
      <c r="H26">
        <v>1.87</v>
      </c>
      <c r="I26" s="4">
        <v>1.93</v>
      </c>
      <c r="J26" s="4">
        <v>2.77</v>
      </c>
      <c r="K26" s="4">
        <v>2.49</v>
      </c>
      <c r="L26" s="4">
        <v>2.84</v>
      </c>
      <c r="M26" s="4">
        <v>2.8</v>
      </c>
      <c r="N26" s="4">
        <v>3.2</v>
      </c>
      <c r="O26" s="4">
        <v>2.86</v>
      </c>
    </row>
    <row r="27" spans="2:15" ht="12">
      <c r="B27" s="99" t="s">
        <v>212</v>
      </c>
      <c r="G27">
        <v>0.76</v>
      </c>
      <c r="H27">
        <v>0.9</v>
      </c>
      <c r="I27" s="4">
        <v>0.84</v>
      </c>
      <c r="J27" s="4">
        <v>1.25</v>
      </c>
      <c r="K27" s="4">
        <v>1.19</v>
      </c>
      <c r="L27" s="4">
        <v>1.33</v>
      </c>
      <c r="M27" s="4">
        <v>1.34</v>
      </c>
      <c r="N27" s="4">
        <v>1.6</v>
      </c>
      <c r="O27" s="4">
        <v>1.4</v>
      </c>
    </row>
    <row r="28" spans="2:15" ht="12">
      <c r="B28" s="99" t="s">
        <v>213</v>
      </c>
      <c r="G28">
        <v>0.31</v>
      </c>
      <c r="H28">
        <v>0.36</v>
      </c>
      <c r="I28" s="4">
        <v>0.36</v>
      </c>
      <c r="J28" s="4">
        <v>0.46</v>
      </c>
      <c r="K28" s="4">
        <v>0.43</v>
      </c>
      <c r="L28" s="4">
        <v>0.5</v>
      </c>
      <c r="M28" s="4">
        <v>0.56</v>
      </c>
      <c r="N28" s="4">
        <v>0.56</v>
      </c>
      <c r="O28" s="4">
        <v>0.53</v>
      </c>
    </row>
    <row r="29" spans="2:15" ht="12">
      <c r="B29" s="99" t="s">
        <v>214</v>
      </c>
      <c r="G29">
        <v>0.16</v>
      </c>
      <c r="H29">
        <v>0.23</v>
      </c>
      <c r="I29" s="4">
        <v>0.22</v>
      </c>
      <c r="J29" s="4">
        <v>0.33</v>
      </c>
      <c r="K29" s="4">
        <v>0.31</v>
      </c>
      <c r="L29" s="4">
        <v>0.38</v>
      </c>
      <c r="M29" s="4">
        <v>0.4</v>
      </c>
      <c r="N29" s="4">
        <v>0.41</v>
      </c>
      <c r="O29" s="4">
        <v>0.37</v>
      </c>
    </row>
    <row r="30" spans="2:15" ht="12">
      <c r="B30" s="99" t="s">
        <v>215</v>
      </c>
      <c r="G30">
        <v>0.87</v>
      </c>
      <c r="H30">
        <v>0.94</v>
      </c>
      <c r="I30" s="4">
        <v>0.9</v>
      </c>
      <c r="J30" s="4">
        <v>1.26</v>
      </c>
      <c r="K30" s="4">
        <v>1.14</v>
      </c>
      <c r="L30" s="4">
        <v>1.26</v>
      </c>
      <c r="M30" s="4">
        <v>1.24</v>
      </c>
      <c r="N30" s="4">
        <v>1.38</v>
      </c>
      <c r="O30" s="4">
        <v>1.21</v>
      </c>
    </row>
    <row r="31" spans="2:15" ht="12.75">
      <c r="B31" s="12"/>
      <c r="C31" s="13"/>
      <c r="D31" s="13"/>
      <c r="E31" s="13"/>
      <c r="F31" s="13"/>
      <c r="G31" s="13"/>
      <c r="H31" s="13"/>
      <c r="I31" s="13"/>
      <c r="J31" s="13"/>
      <c r="K31" s="13"/>
      <c r="L31" s="13"/>
      <c r="M31" s="13"/>
      <c r="N31" s="13"/>
      <c r="O31" s="13"/>
    </row>
  </sheetData>
  <sheetProtection/>
  <printOptions/>
  <pageMargins left="0.75" right="0.75" top="1" bottom="1" header="0.5" footer="0.5"/>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dimension ref="A2:M1264"/>
  <sheetViews>
    <sheetView zoomScale="90" zoomScaleNormal="90" zoomScalePageLayoutView="0" workbookViewId="0" topLeftCell="A1">
      <selection activeCell="L4" sqref="L4"/>
    </sheetView>
  </sheetViews>
  <sheetFormatPr defaultColWidth="9.140625" defaultRowHeight="12.75"/>
  <cols>
    <col min="1" max="1" width="14.140625" style="99" customWidth="1"/>
    <col min="6" max="6" width="6.00390625" style="0" customWidth="1"/>
    <col min="7" max="7" width="11.8515625" style="99" customWidth="1"/>
  </cols>
  <sheetData>
    <row r="2" spans="2:8" ht="12.75">
      <c r="B2" s="2" t="s">
        <v>209</v>
      </c>
      <c r="H2" s="2" t="s">
        <v>218</v>
      </c>
    </row>
    <row r="3" spans="1:13" ht="12.75">
      <c r="A3" s="52" t="s">
        <v>74</v>
      </c>
      <c r="B3" s="33" t="s">
        <v>80</v>
      </c>
      <c r="C3" s="33" t="s">
        <v>79</v>
      </c>
      <c r="D3" s="33" t="s">
        <v>119</v>
      </c>
      <c r="E3" s="33"/>
      <c r="F3" s="33"/>
      <c r="G3" s="52" t="s">
        <v>74</v>
      </c>
      <c r="H3" s="33" t="s">
        <v>80</v>
      </c>
      <c r="I3" s="33" t="s">
        <v>79</v>
      </c>
      <c r="J3" s="33" t="s">
        <v>119</v>
      </c>
      <c r="M3" s="171" t="s">
        <v>279</v>
      </c>
    </row>
    <row r="4" spans="1:13" ht="13.5">
      <c r="A4" s="100">
        <v>39218</v>
      </c>
      <c r="B4">
        <v>151.6</v>
      </c>
      <c r="C4">
        <v>46.55</v>
      </c>
      <c r="D4">
        <v>58.07</v>
      </c>
      <c r="G4" s="100">
        <v>39218</v>
      </c>
      <c r="H4" s="14">
        <f>B4/$B$4*100</f>
        <v>100</v>
      </c>
      <c r="I4" s="14">
        <f>C4/$C$4*100</f>
        <v>100</v>
      </c>
      <c r="J4" s="14">
        <f>D4/$D$4*100</f>
        <v>100</v>
      </c>
      <c r="M4" s="172"/>
    </row>
    <row r="5" spans="1:13" ht="12.75">
      <c r="A5" s="100">
        <v>39219</v>
      </c>
      <c r="B5">
        <v>151.3</v>
      </c>
      <c r="C5">
        <v>46.33</v>
      </c>
      <c r="D5">
        <v>57.84</v>
      </c>
      <c r="G5" s="100">
        <v>39219</v>
      </c>
      <c r="H5" s="14">
        <f aca="true" t="shared" si="0" ref="H5:H68">B5/$B$4*100</f>
        <v>99.80211081794197</v>
      </c>
      <c r="I5" s="14">
        <f aca="true" t="shared" si="1" ref="I5:I68">C5/$C$4*100</f>
        <v>99.52738990332975</v>
      </c>
      <c r="J5" s="14">
        <f aca="true" t="shared" si="2" ref="J5:J68">D5/$D$4*100</f>
        <v>99.60392629584985</v>
      </c>
      <c r="M5" s="171" t="s">
        <v>280</v>
      </c>
    </row>
    <row r="6" spans="1:10" ht="12">
      <c r="A6" s="100">
        <v>39220</v>
      </c>
      <c r="B6">
        <v>152.62</v>
      </c>
      <c r="C6">
        <v>46.71</v>
      </c>
      <c r="D6">
        <v>58.23</v>
      </c>
      <c r="G6" s="100">
        <v>39220</v>
      </c>
      <c r="H6" s="14">
        <f t="shared" si="0"/>
        <v>100.67282321899738</v>
      </c>
      <c r="I6" s="14">
        <f t="shared" si="1"/>
        <v>100.34371643394199</v>
      </c>
      <c r="J6" s="14">
        <f t="shared" si="2"/>
        <v>100.27552953332184</v>
      </c>
    </row>
    <row r="7" spans="1:10" ht="12">
      <c r="A7" s="100">
        <v>39223</v>
      </c>
      <c r="B7">
        <v>152.54</v>
      </c>
      <c r="C7">
        <v>47.01</v>
      </c>
      <c r="D7">
        <v>58.47</v>
      </c>
      <c r="G7" s="100">
        <v>39223</v>
      </c>
      <c r="H7" s="14">
        <f t="shared" si="0"/>
        <v>100.62005277044854</v>
      </c>
      <c r="I7" s="14">
        <f t="shared" si="1"/>
        <v>100.98818474758325</v>
      </c>
      <c r="J7" s="14">
        <f t="shared" si="2"/>
        <v>100.68882383330462</v>
      </c>
    </row>
    <row r="8" spans="1:10" ht="12">
      <c r="A8" s="100">
        <v>39224</v>
      </c>
      <c r="B8">
        <v>152.42</v>
      </c>
      <c r="C8">
        <v>47.05</v>
      </c>
      <c r="D8">
        <v>58.73</v>
      </c>
      <c r="G8" s="100">
        <v>39224</v>
      </c>
      <c r="H8" s="14">
        <f t="shared" si="0"/>
        <v>100.54089709762533</v>
      </c>
      <c r="I8" s="14">
        <f t="shared" si="1"/>
        <v>101.07411385606875</v>
      </c>
      <c r="J8" s="14">
        <f t="shared" si="2"/>
        <v>101.13655932495264</v>
      </c>
    </row>
    <row r="9" spans="1:10" ht="12">
      <c r="A9" s="100">
        <v>39225</v>
      </c>
      <c r="B9">
        <v>152.44</v>
      </c>
      <c r="C9">
        <v>46.83</v>
      </c>
      <c r="D9">
        <v>58.18</v>
      </c>
      <c r="G9" s="100">
        <v>39225</v>
      </c>
      <c r="H9" s="14">
        <f t="shared" si="0"/>
        <v>100.55408970976254</v>
      </c>
      <c r="I9" s="14">
        <f t="shared" si="1"/>
        <v>100.6015037593985</v>
      </c>
      <c r="J9" s="14">
        <f t="shared" si="2"/>
        <v>100.18942655415877</v>
      </c>
    </row>
    <row r="10" spans="1:10" ht="12">
      <c r="A10" s="100">
        <v>39226</v>
      </c>
      <c r="B10">
        <v>151.06</v>
      </c>
      <c r="C10">
        <v>46.16</v>
      </c>
      <c r="D10">
        <v>57.24</v>
      </c>
      <c r="G10" s="100">
        <v>39226</v>
      </c>
      <c r="H10" s="14">
        <f t="shared" si="0"/>
        <v>99.64379947229553</v>
      </c>
      <c r="I10" s="14">
        <f t="shared" si="1"/>
        <v>99.16219119226638</v>
      </c>
      <c r="J10" s="14">
        <f t="shared" si="2"/>
        <v>98.57069054589289</v>
      </c>
    </row>
    <row r="11" spans="1:10" ht="12">
      <c r="A11" s="100">
        <v>39227</v>
      </c>
      <c r="B11">
        <v>151.69</v>
      </c>
      <c r="C11">
        <v>46.45</v>
      </c>
      <c r="D11">
        <v>57.74</v>
      </c>
      <c r="G11" s="100">
        <v>39227</v>
      </c>
      <c r="H11" s="14">
        <f t="shared" si="0"/>
        <v>100.05936675461741</v>
      </c>
      <c r="I11" s="14">
        <f t="shared" si="1"/>
        <v>99.78517722878625</v>
      </c>
      <c r="J11" s="14">
        <f t="shared" si="2"/>
        <v>99.43172033752367</v>
      </c>
    </row>
    <row r="12" spans="1:10" ht="12">
      <c r="A12" s="100">
        <v>39231</v>
      </c>
      <c r="B12">
        <v>152.24</v>
      </c>
      <c r="C12">
        <v>46.81</v>
      </c>
      <c r="D12">
        <v>58.13</v>
      </c>
      <c r="G12" s="100">
        <v>39231</v>
      </c>
      <c r="H12" s="14">
        <f t="shared" si="0"/>
        <v>100.42216358839052</v>
      </c>
      <c r="I12" s="14">
        <f t="shared" si="1"/>
        <v>100.55853920515577</v>
      </c>
      <c r="J12" s="14">
        <f t="shared" si="2"/>
        <v>100.1033235749957</v>
      </c>
    </row>
    <row r="13" spans="1:10" ht="12">
      <c r="A13" s="100">
        <v>39232</v>
      </c>
      <c r="B13">
        <v>153.48</v>
      </c>
      <c r="C13">
        <v>47.19</v>
      </c>
      <c r="D13">
        <v>58.62</v>
      </c>
      <c r="G13" s="100">
        <v>39232</v>
      </c>
      <c r="H13" s="14">
        <f t="shared" si="0"/>
        <v>101.24010554089709</v>
      </c>
      <c r="I13" s="14">
        <f t="shared" si="1"/>
        <v>101.374865735768</v>
      </c>
      <c r="J13" s="14">
        <f t="shared" si="2"/>
        <v>100.94713277079386</v>
      </c>
    </row>
    <row r="14" spans="1:10" ht="12">
      <c r="A14" s="100">
        <v>39233</v>
      </c>
      <c r="B14">
        <v>153.32</v>
      </c>
      <c r="C14">
        <v>47.41</v>
      </c>
      <c r="D14">
        <v>59.04</v>
      </c>
      <c r="G14" s="100">
        <v>39233</v>
      </c>
      <c r="H14" s="14">
        <f t="shared" si="0"/>
        <v>101.13456464379946</v>
      </c>
      <c r="I14" s="14">
        <f t="shared" si="1"/>
        <v>101.84747583243822</v>
      </c>
      <c r="J14" s="14">
        <f t="shared" si="2"/>
        <v>101.67039779576372</v>
      </c>
    </row>
    <row r="15" spans="1:10" ht="12">
      <c r="A15" s="100">
        <v>39234</v>
      </c>
      <c r="B15">
        <v>154.08</v>
      </c>
      <c r="C15">
        <v>47.44</v>
      </c>
      <c r="D15">
        <v>59.03</v>
      </c>
      <c r="G15" s="100">
        <v>39234</v>
      </c>
      <c r="H15" s="14">
        <f t="shared" si="0"/>
        <v>101.63588390501322</v>
      </c>
      <c r="I15" s="14">
        <f t="shared" si="1"/>
        <v>101.91192266380236</v>
      </c>
      <c r="J15" s="14">
        <f t="shared" si="2"/>
        <v>101.65317719993112</v>
      </c>
    </row>
    <row r="16" spans="1:10" ht="12">
      <c r="A16" s="100">
        <v>39237</v>
      </c>
      <c r="B16">
        <v>154.1</v>
      </c>
      <c r="C16">
        <v>47.58</v>
      </c>
      <c r="D16">
        <v>59.21</v>
      </c>
      <c r="G16" s="100">
        <v>39237</v>
      </c>
      <c r="H16" s="14">
        <f t="shared" si="0"/>
        <v>101.6490765171504</v>
      </c>
      <c r="I16" s="14">
        <f t="shared" si="1"/>
        <v>102.2126745435016</v>
      </c>
      <c r="J16" s="14">
        <f t="shared" si="2"/>
        <v>101.9631479249182</v>
      </c>
    </row>
    <row r="17" spans="1:10" ht="12">
      <c r="A17" s="100">
        <v>39238</v>
      </c>
      <c r="B17">
        <v>153.49</v>
      </c>
      <c r="C17">
        <v>47.58</v>
      </c>
      <c r="D17">
        <v>59.15</v>
      </c>
      <c r="G17" s="100">
        <v>39238</v>
      </c>
      <c r="H17" s="14">
        <f t="shared" si="0"/>
        <v>101.24670184696572</v>
      </c>
      <c r="I17" s="14">
        <f t="shared" si="1"/>
        <v>102.2126745435016</v>
      </c>
      <c r="J17" s="14">
        <f t="shared" si="2"/>
        <v>101.85982434992252</v>
      </c>
    </row>
    <row r="18" spans="1:10" ht="12">
      <c r="A18" s="100">
        <v>39239</v>
      </c>
      <c r="B18">
        <v>151.84</v>
      </c>
      <c r="C18">
        <v>47.07</v>
      </c>
      <c r="D18">
        <v>58.56</v>
      </c>
      <c r="G18" s="100">
        <v>39239</v>
      </c>
      <c r="H18" s="14">
        <f t="shared" si="0"/>
        <v>100.15831134564644</v>
      </c>
      <c r="I18" s="14">
        <f t="shared" si="1"/>
        <v>101.1170784103115</v>
      </c>
      <c r="J18" s="14">
        <f t="shared" si="2"/>
        <v>100.84380919579819</v>
      </c>
    </row>
    <row r="19" spans="1:10" ht="12">
      <c r="A19" s="100">
        <v>39240</v>
      </c>
      <c r="B19">
        <v>149.1</v>
      </c>
      <c r="C19">
        <v>46.34</v>
      </c>
      <c r="D19">
        <v>57.58</v>
      </c>
      <c r="G19" s="100">
        <v>39240</v>
      </c>
      <c r="H19" s="14">
        <f t="shared" si="0"/>
        <v>98.35092348284961</v>
      </c>
      <c r="I19" s="14">
        <f t="shared" si="1"/>
        <v>99.54887218045114</v>
      </c>
      <c r="J19" s="14">
        <f t="shared" si="2"/>
        <v>99.15619080420183</v>
      </c>
    </row>
    <row r="20" spans="1:10" ht="12">
      <c r="A20" s="100">
        <v>39241</v>
      </c>
      <c r="B20">
        <v>151.04</v>
      </c>
      <c r="C20">
        <v>46.91</v>
      </c>
      <c r="D20">
        <v>58.43</v>
      </c>
      <c r="G20" s="100">
        <v>39241</v>
      </c>
      <c r="H20" s="14">
        <f t="shared" si="0"/>
        <v>99.63060686015831</v>
      </c>
      <c r="I20" s="14">
        <f t="shared" si="1"/>
        <v>100.7733619763695</v>
      </c>
      <c r="J20" s="14">
        <f t="shared" si="2"/>
        <v>100.61994144997416</v>
      </c>
    </row>
    <row r="21" spans="1:10" ht="12">
      <c r="A21" s="100">
        <v>39244</v>
      </c>
      <c r="B21">
        <v>151.3</v>
      </c>
      <c r="C21">
        <v>46.82</v>
      </c>
      <c r="D21">
        <v>58.35</v>
      </c>
      <c r="G21" s="100">
        <v>39244</v>
      </c>
      <c r="H21" s="14">
        <f t="shared" si="0"/>
        <v>99.80211081794197</v>
      </c>
      <c r="I21" s="14">
        <f t="shared" si="1"/>
        <v>100.58002148227713</v>
      </c>
      <c r="J21" s="14">
        <f t="shared" si="2"/>
        <v>100.48217668331326</v>
      </c>
    </row>
    <row r="22" spans="1:10" ht="12">
      <c r="A22" s="100">
        <v>39245</v>
      </c>
      <c r="B22">
        <v>149.65</v>
      </c>
      <c r="C22">
        <v>46.54</v>
      </c>
      <c r="D22">
        <v>57.88</v>
      </c>
      <c r="G22" s="100">
        <v>39245</v>
      </c>
      <c r="H22" s="14">
        <f t="shared" si="0"/>
        <v>98.7137203166227</v>
      </c>
      <c r="I22" s="14">
        <f t="shared" si="1"/>
        <v>99.97851772287864</v>
      </c>
      <c r="J22" s="14">
        <f t="shared" si="2"/>
        <v>99.6728086791803</v>
      </c>
    </row>
    <row r="23" spans="1:10" ht="12">
      <c r="A23" s="100">
        <v>39246</v>
      </c>
      <c r="B23">
        <v>151.89</v>
      </c>
      <c r="C23">
        <v>47.05</v>
      </c>
      <c r="D23">
        <v>58.51</v>
      </c>
      <c r="G23" s="100">
        <v>39246</v>
      </c>
      <c r="H23" s="14">
        <f t="shared" si="0"/>
        <v>100.19129287598945</v>
      </c>
      <c r="I23" s="14">
        <f t="shared" si="1"/>
        <v>101.07411385606875</v>
      </c>
      <c r="J23" s="14">
        <f t="shared" si="2"/>
        <v>100.75770621663509</v>
      </c>
    </row>
    <row r="24" spans="1:10" ht="12">
      <c r="A24" s="100">
        <v>39247</v>
      </c>
      <c r="B24">
        <v>152.86</v>
      </c>
      <c r="C24">
        <v>47.36</v>
      </c>
      <c r="D24">
        <v>59.05</v>
      </c>
      <c r="G24" s="100">
        <v>39247</v>
      </c>
      <c r="H24" s="14">
        <f t="shared" si="0"/>
        <v>100.8311345646438</v>
      </c>
      <c r="I24" s="14">
        <f t="shared" si="1"/>
        <v>101.74006444683137</v>
      </c>
      <c r="J24" s="14">
        <f t="shared" si="2"/>
        <v>101.68761839159635</v>
      </c>
    </row>
    <row r="25" spans="1:10" ht="12">
      <c r="A25" s="100">
        <v>39248</v>
      </c>
      <c r="B25">
        <v>153.07</v>
      </c>
      <c r="C25">
        <v>47.76</v>
      </c>
      <c r="D25">
        <v>59.61</v>
      </c>
      <c r="G25" s="100">
        <v>39248</v>
      </c>
      <c r="H25" s="14">
        <f t="shared" si="0"/>
        <v>100.96965699208442</v>
      </c>
      <c r="I25" s="14">
        <f t="shared" si="1"/>
        <v>102.59935553168636</v>
      </c>
      <c r="J25" s="14">
        <f t="shared" si="2"/>
        <v>102.65197175822283</v>
      </c>
    </row>
    <row r="26" spans="1:10" ht="12">
      <c r="A26" s="100">
        <v>39251</v>
      </c>
      <c r="B26">
        <v>152.89</v>
      </c>
      <c r="C26">
        <v>47.77</v>
      </c>
      <c r="D26">
        <v>59.75</v>
      </c>
      <c r="G26" s="100">
        <v>39251</v>
      </c>
      <c r="H26" s="14">
        <f t="shared" si="0"/>
        <v>100.85092348284961</v>
      </c>
      <c r="I26" s="14">
        <f t="shared" si="1"/>
        <v>102.62083780880775</v>
      </c>
      <c r="J26" s="14">
        <f t="shared" si="2"/>
        <v>102.89306009987946</v>
      </c>
    </row>
    <row r="27" spans="1:10" ht="12">
      <c r="A27" s="100">
        <v>39252</v>
      </c>
      <c r="B27">
        <v>153.27</v>
      </c>
      <c r="C27">
        <v>47.76</v>
      </c>
      <c r="D27">
        <v>59.8</v>
      </c>
      <c r="G27" s="100">
        <v>39252</v>
      </c>
      <c r="H27" s="14">
        <f t="shared" si="0"/>
        <v>101.10158311345647</v>
      </c>
      <c r="I27" s="14">
        <f t="shared" si="1"/>
        <v>102.59935553168636</v>
      </c>
      <c r="J27" s="14">
        <f t="shared" si="2"/>
        <v>102.97916307904254</v>
      </c>
    </row>
    <row r="28" spans="1:10" ht="12">
      <c r="A28" s="100">
        <v>39253</v>
      </c>
      <c r="B28">
        <v>151.14</v>
      </c>
      <c r="C28">
        <v>47.31</v>
      </c>
      <c r="D28">
        <v>59.18</v>
      </c>
      <c r="G28" s="100">
        <v>39253</v>
      </c>
      <c r="H28" s="14">
        <f t="shared" si="0"/>
        <v>99.69656992084433</v>
      </c>
      <c r="I28" s="14">
        <f t="shared" si="1"/>
        <v>101.63265306122452</v>
      </c>
      <c r="J28" s="14">
        <f t="shared" si="2"/>
        <v>101.91148613742035</v>
      </c>
    </row>
    <row r="29" spans="1:10" ht="12">
      <c r="A29" s="100">
        <v>39254</v>
      </c>
      <c r="B29">
        <v>151.98</v>
      </c>
      <c r="C29">
        <v>47.74</v>
      </c>
      <c r="D29">
        <v>59.8</v>
      </c>
      <c r="G29" s="100">
        <v>39254</v>
      </c>
      <c r="H29" s="14">
        <f t="shared" si="0"/>
        <v>100.25065963060686</v>
      </c>
      <c r="I29" s="14">
        <f t="shared" si="1"/>
        <v>102.55639097744363</v>
      </c>
      <c r="J29" s="14">
        <f t="shared" si="2"/>
        <v>102.97916307904254</v>
      </c>
    </row>
    <row r="30" spans="1:10" ht="12">
      <c r="A30" s="100">
        <v>39255</v>
      </c>
      <c r="B30">
        <v>150.55</v>
      </c>
      <c r="C30">
        <v>47.29</v>
      </c>
      <c r="D30">
        <v>59.23</v>
      </c>
      <c r="G30" s="100">
        <v>39255</v>
      </c>
      <c r="H30" s="14">
        <f t="shared" si="0"/>
        <v>99.30738786279684</v>
      </c>
      <c r="I30" s="14">
        <f t="shared" si="1"/>
        <v>101.58968850698173</v>
      </c>
      <c r="J30" s="14">
        <f t="shared" si="2"/>
        <v>101.99758911658343</v>
      </c>
    </row>
    <row r="31" spans="1:10" ht="12">
      <c r="A31" s="100">
        <v>39258</v>
      </c>
      <c r="B31">
        <v>149.83</v>
      </c>
      <c r="C31">
        <v>47.09</v>
      </c>
      <c r="D31">
        <v>58.88</v>
      </c>
      <c r="G31" s="100">
        <v>39258</v>
      </c>
      <c r="H31" s="14">
        <f t="shared" si="0"/>
        <v>98.83245382585754</v>
      </c>
      <c r="I31" s="14">
        <f t="shared" si="1"/>
        <v>101.16004296455425</v>
      </c>
      <c r="J31" s="14">
        <f t="shared" si="2"/>
        <v>101.39486826244189</v>
      </c>
    </row>
    <row r="32" spans="1:10" ht="12">
      <c r="A32" s="100">
        <v>39259</v>
      </c>
      <c r="B32">
        <v>148.29</v>
      </c>
      <c r="C32">
        <v>46.82</v>
      </c>
      <c r="D32">
        <v>58.72</v>
      </c>
      <c r="G32" s="100">
        <v>39259</v>
      </c>
      <c r="H32" s="14">
        <f t="shared" si="0"/>
        <v>97.81662269129288</v>
      </c>
      <c r="I32" s="14">
        <f t="shared" si="1"/>
        <v>100.58002148227713</v>
      </c>
      <c r="J32" s="14">
        <f t="shared" si="2"/>
        <v>101.11933872912002</v>
      </c>
    </row>
    <row r="33" spans="1:10" ht="12">
      <c r="A33" s="100">
        <v>39260</v>
      </c>
      <c r="B33">
        <v>150.4</v>
      </c>
      <c r="C33">
        <v>47.54</v>
      </c>
      <c r="D33">
        <v>59.53</v>
      </c>
      <c r="G33" s="100">
        <v>39260</v>
      </c>
      <c r="H33" s="14">
        <f t="shared" si="0"/>
        <v>99.20844327176782</v>
      </c>
      <c r="I33" s="14">
        <f t="shared" si="1"/>
        <v>102.12674543501612</v>
      </c>
      <c r="J33" s="14">
        <f t="shared" si="2"/>
        <v>102.5142069915619</v>
      </c>
    </row>
    <row r="34" spans="1:10" ht="12">
      <c r="A34" s="100">
        <v>39261</v>
      </c>
      <c r="B34">
        <v>150.38</v>
      </c>
      <c r="C34">
        <v>47.52</v>
      </c>
      <c r="D34">
        <v>59.49</v>
      </c>
      <c r="G34" s="100">
        <v>39261</v>
      </c>
      <c r="H34" s="14">
        <f t="shared" si="0"/>
        <v>99.1952506596306</v>
      </c>
      <c r="I34" s="14">
        <f t="shared" si="1"/>
        <v>102.08378088077336</v>
      </c>
      <c r="J34" s="14">
        <f t="shared" si="2"/>
        <v>102.44532460823146</v>
      </c>
    </row>
    <row r="35" spans="1:10" ht="12">
      <c r="A35" s="100">
        <v>39262</v>
      </c>
      <c r="B35">
        <v>150.43</v>
      </c>
      <c r="C35">
        <v>47.6</v>
      </c>
      <c r="D35">
        <v>59.52</v>
      </c>
      <c r="G35" s="100">
        <v>39262</v>
      </c>
      <c r="H35" s="14">
        <f t="shared" si="0"/>
        <v>99.22823218997362</v>
      </c>
      <c r="I35" s="14">
        <f t="shared" si="1"/>
        <v>102.25563909774438</v>
      </c>
      <c r="J35" s="14">
        <f t="shared" si="2"/>
        <v>102.49698639572931</v>
      </c>
    </row>
    <row r="36" spans="1:10" ht="12">
      <c r="A36" s="100">
        <v>39265</v>
      </c>
      <c r="B36">
        <v>151.79</v>
      </c>
      <c r="C36">
        <v>48.03</v>
      </c>
      <c r="D36">
        <v>59.79</v>
      </c>
      <c r="G36" s="100">
        <v>39265</v>
      </c>
      <c r="H36" s="14">
        <f t="shared" si="0"/>
        <v>100.12532981530342</v>
      </c>
      <c r="I36" s="14">
        <f t="shared" si="1"/>
        <v>103.17937701396349</v>
      </c>
      <c r="J36" s="14">
        <f t="shared" si="2"/>
        <v>102.96194248320991</v>
      </c>
    </row>
    <row r="37" spans="1:10" ht="12">
      <c r="A37" s="100">
        <v>39266</v>
      </c>
      <c r="B37">
        <v>152.34</v>
      </c>
      <c r="C37">
        <v>48.31</v>
      </c>
      <c r="D37">
        <v>60.26</v>
      </c>
      <c r="G37" s="100">
        <v>39266</v>
      </c>
      <c r="H37" s="14">
        <f t="shared" si="0"/>
        <v>100.48812664907652</v>
      </c>
      <c r="I37" s="14">
        <f t="shared" si="1"/>
        <v>103.78088077336199</v>
      </c>
      <c r="J37" s="14">
        <f t="shared" si="2"/>
        <v>103.77131048734284</v>
      </c>
    </row>
    <row r="38" spans="1:10" ht="12">
      <c r="A38" s="100">
        <v>39268</v>
      </c>
      <c r="B38">
        <v>152.18</v>
      </c>
      <c r="C38">
        <v>48.66</v>
      </c>
      <c r="D38">
        <v>60.51</v>
      </c>
      <c r="G38" s="100">
        <v>39268</v>
      </c>
      <c r="H38" s="14">
        <f t="shared" si="0"/>
        <v>100.3825857519789</v>
      </c>
      <c r="I38" s="14">
        <f t="shared" si="1"/>
        <v>104.5327604726101</v>
      </c>
      <c r="J38" s="14">
        <f t="shared" si="2"/>
        <v>104.20182538315825</v>
      </c>
    </row>
    <row r="39" spans="1:10" ht="12">
      <c r="A39" s="100">
        <v>39269</v>
      </c>
      <c r="B39">
        <v>152.98</v>
      </c>
      <c r="C39">
        <v>48.86</v>
      </c>
      <c r="D39">
        <v>60.84</v>
      </c>
      <c r="G39" s="100">
        <v>39269</v>
      </c>
      <c r="H39" s="14">
        <f t="shared" si="0"/>
        <v>100.91029023746702</v>
      </c>
      <c r="I39" s="14">
        <f t="shared" si="1"/>
        <v>104.96240601503759</v>
      </c>
      <c r="J39" s="14">
        <f t="shared" si="2"/>
        <v>104.77010504563458</v>
      </c>
    </row>
    <row r="40" spans="1:10" ht="12">
      <c r="A40" s="100">
        <v>39272</v>
      </c>
      <c r="B40">
        <v>153.1</v>
      </c>
      <c r="C40">
        <v>48.89</v>
      </c>
      <c r="D40">
        <v>60.85</v>
      </c>
      <c r="G40" s="100">
        <v>39272</v>
      </c>
      <c r="H40" s="14">
        <f t="shared" si="0"/>
        <v>100.98944591029024</v>
      </c>
      <c r="I40" s="14">
        <f t="shared" si="1"/>
        <v>105.02685284640172</v>
      </c>
      <c r="J40" s="14">
        <f t="shared" si="2"/>
        <v>104.7873256414672</v>
      </c>
    </row>
    <row r="41" spans="1:10" ht="12">
      <c r="A41" s="100">
        <v>39273</v>
      </c>
      <c r="B41">
        <v>150.92</v>
      </c>
      <c r="C41">
        <v>48.48</v>
      </c>
      <c r="D41">
        <v>60.4</v>
      </c>
      <c r="G41" s="100">
        <v>39273</v>
      </c>
      <c r="H41" s="14">
        <f t="shared" si="0"/>
        <v>99.55145118733509</v>
      </c>
      <c r="I41" s="14">
        <f t="shared" si="1"/>
        <v>104.14607948442536</v>
      </c>
      <c r="J41" s="14">
        <f t="shared" si="2"/>
        <v>104.01239882899948</v>
      </c>
    </row>
    <row r="42" spans="1:10" ht="12">
      <c r="A42" s="100">
        <v>39274</v>
      </c>
      <c r="B42">
        <v>151.99</v>
      </c>
      <c r="C42">
        <v>48.81</v>
      </c>
      <c r="D42">
        <v>60.66</v>
      </c>
      <c r="G42" s="100">
        <v>39274</v>
      </c>
      <c r="H42" s="14">
        <f t="shared" si="0"/>
        <v>100.25725593667548</v>
      </c>
      <c r="I42" s="14">
        <f t="shared" si="1"/>
        <v>104.85499462943073</v>
      </c>
      <c r="J42" s="14">
        <f t="shared" si="2"/>
        <v>104.46013432064748</v>
      </c>
    </row>
    <row r="43" spans="1:10" ht="12">
      <c r="A43" s="100">
        <v>39275</v>
      </c>
      <c r="B43">
        <v>154.39</v>
      </c>
      <c r="C43">
        <v>49.56</v>
      </c>
      <c r="D43">
        <v>62.01</v>
      </c>
      <c r="G43" s="100">
        <v>39275</v>
      </c>
      <c r="H43" s="14">
        <f t="shared" si="0"/>
        <v>101.84036939313982</v>
      </c>
      <c r="I43" s="14">
        <f t="shared" si="1"/>
        <v>106.46616541353384</v>
      </c>
      <c r="J43" s="14">
        <f t="shared" si="2"/>
        <v>106.78491475805063</v>
      </c>
    </row>
    <row r="44" spans="1:10" ht="12">
      <c r="A44" s="100">
        <v>39276</v>
      </c>
      <c r="B44">
        <v>154.85</v>
      </c>
      <c r="C44">
        <v>49.9</v>
      </c>
      <c r="D44">
        <v>61.97</v>
      </c>
      <c r="G44" s="100">
        <v>39276</v>
      </c>
      <c r="H44" s="14">
        <f t="shared" si="0"/>
        <v>102.1437994722955</v>
      </c>
      <c r="I44" s="14">
        <f t="shared" si="1"/>
        <v>107.19656283566059</v>
      </c>
      <c r="J44" s="14">
        <f t="shared" si="2"/>
        <v>106.71603237472016</v>
      </c>
    </row>
    <row r="45" spans="1:10" ht="12">
      <c r="A45" s="100">
        <v>39279</v>
      </c>
      <c r="B45">
        <v>154.83</v>
      </c>
      <c r="C45">
        <v>49.85</v>
      </c>
      <c r="D45">
        <v>62.06</v>
      </c>
      <c r="G45" s="100">
        <v>39279</v>
      </c>
      <c r="H45" s="14">
        <f t="shared" si="0"/>
        <v>102.13060686015831</v>
      </c>
      <c r="I45" s="14">
        <f t="shared" si="1"/>
        <v>107.0891514500537</v>
      </c>
      <c r="J45" s="14">
        <f t="shared" si="2"/>
        <v>106.8710177372137</v>
      </c>
    </row>
    <row r="46" spans="1:10" ht="12">
      <c r="A46" s="100">
        <v>39280</v>
      </c>
      <c r="B46">
        <v>154.75</v>
      </c>
      <c r="C46">
        <v>50.23</v>
      </c>
      <c r="D46">
        <v>62.58</v>
      </c>
      <c r="G46" s="100">
        <v>39280</v>
      </c>
      <c r="H46" s="14">
        <f t="shared" si="0"/>
        <v>102.0778364116095</v>
      </c>
      <c r="I46" s="14">
        <f t="shared" si="1"/>
        <v>107.90547798066595</v>
      </c>
      <c r="J46" s="14">
        <f t="shared" si="2"/>
        <v>107.76648872050973</v>
      </c>
    </row>
    <row r="47" spans="1:10" ht="12">
      <c r="A47" s="100">
        <v>39281</v>
      </c>
      <c r="B47">
        <v>154.47</v>
      </c>
      <c r="C47">
        <v>50.17</v>
      </c>
      <c r="D47">
        <v>62.1</v>
      </c>
      <c r="G47" s="100">
        <v>39281</v>
      </c>
      <c r="H47" s="14">
        <f t="shared" si="0"/>
        <v>101.89313984168867</v>
      </c>
      <c r="I47" s="14">
        <f t="shared" si="1"/>
        <v>107.7765843179377</v>
      </c>
      <c r="J47" s="14">
        <f t="shared" si="2"/>
        <v>106.93990012054417</v>
      </c>
    </row>
    <row r="48" spans="1:10" ht="12">
      <c r="A48" s="100">
        <v>39282</v>
      </c>
      <c r="B48">
        <v>155.07</v>
      </c>
      <c r="C48">
        <v>50.32</v>
      </c>
      <c r="D48">
        <v>62.75</v>
      </c>
      <c r="G48" s="100">
        <v>39282</v>
      </c>
      <c r="H48" s="14">
        <f t="shared" si="0"/>
        <v>102.28891820580475</v>
      </c>
      <c r="I48" s="14">
        <f t="shared" si="1"/>
        <v>108.09881847475833</v>
      </c>
      <c r="J48" s="14">
        <f t="shared" si="2"/>
        <v>108.0592388496642</v>
      </c>
    </row>
    <row r="49" spans="1:10" ht="12">
      <c r="A49" s="100">
        <v>39283</v>
      </c>
      <c r="B49">
        <v>153.5</v>
      </c>
      <c r="C49">
        <v>50.05</v>
      </c>
      <c r="D49">
        <v>62.31</v>
      </c>
      <c r="G49" s="100">
        <v>39283</v>
      </c>
      <c r="H49" s="14">
        <f t="shared" si="0"/>
        <v>101.2532981530343</v>
      </c>
      <c r="I49" s="14">
        <f t="shared" si="1"/>
        <v>107.51879699248121</v>
      </c>
      <c r="J49" s="14">
        <f t="shared" si="2"/>
        <v>107.30153263302911</v>
      </c>
    </row>
    <row r="50" spans="1:10" ht="12">
      <c r="A50" s="100">
        <v>39286</v>
      </c>
      <c r="B50">
        <v>153.97</v>
      </c>
      <c r="C50">
        <v>50.07</v>
      </c>
      <c r="D50">
        <v>62.42</v>
      </c>
      <c r="G50" s="100">
        <v>39286</v>
      </c>
      <c r="H50" s="14">
        <f t="shared" si="0"/>
        <v>101.56332453825858</v>
      </c>
      <c r="I50" s="14">
        <f t="shared" si="1"/>
        <v>107.56176154672397</v>
      </c>
      <c r="J50" s="14">
        <f t="shared" si="2"/>
        <v>107.49095918718787</v>
      </c>
    </row>
    <row r="51" spans="1:10" ht="12">
      <c r="A51" s="100">
        <v>39287</v>
      </c>
      <c r="B51">
        <v>151.3</v>
      </c>
      <c r="C51">
        <v>49.33</v>
      </c>
      <c r="D51">
        <v>61.67</v>
      </c>
      <c r="G51" s="100">
        <v>39287</v>
      </c>
      <c r="H51" s="14">
        <f t="shared" si="0"/>
        <v>99.80211081794197</v>
      </c>
      <c r="I51" s="14">
        <f t="shared" si="1"/>
        <v>105.97207303974221</v>
      </c>
      <c r="J51" s="14">
        <f t="shared" si="2"/>
        <v>106.19941449974168</v>
      </c>
    </row>
    <row r="52" spans="1:10" ht="12">
      <c r="A52" s="100">
        <v>39288</v>
      </c>
      <c r="B52">
        <v>151.61</v>
      </c>
      <c r="C52">
        <v>49.4</v>
      </c>
      <c r="D52">
        <v>61.39</v>
      </c>
      <c r="G52" s="100">
        <v>39288</v>
      </c>
      <c r="H52" s="14">
        <f t="shared" si="0"/>
        <v>100.0065963060686</v>
      </c>
      <c r="I52" s="14">
        <f t="shared" si="1"/>
        <v>106.12244897959184</v>
      </c>
      <c r="J52" s="14">
        <f t="shared" si="2"/>
        <v>105.71723781642845</v>
      </c>
    </row>
    <row r="53" spans="1:10" ht="12">
      <c r="A53" s="100">
        <v>39289</v>
      </c>
      <c r="B53">
        <v>148.02</v>
      </c>
      <c r="C53">
        <v>48.98</v>
      </c>
      <c r="D53">
        <v>60.76</v>
      </c>
      <c r="G53" s="100">
        <v>39289</v>
      </c>
      <c r="H53" s="14">
        <f t="shared" si="0"/>
        <v>97.63852242744065</v>
      </c>
      <c r="I53" s="14">
        <f t="shared" si="1"/>
        <v>105.22019334049408</v>
      </c>
      <c r="J53" s="14">
        <f t="shared" si="2"/>
        <v>104.63234027897366</v>
      </c>
    </row>
    <row r="54" spans="1:10" ht="12">
      <c r="A54" s="100">
        <v>39290</v>
      </c>
      <c r="B54">
        <v>145.11</v>
      </c>
      <c r="C54">
        <v>47.99</v>
      </c>
      <c r="D54">
        <v>59.38</v>
      </c>
      <c r="G54" s="100">
        <v>39290</v>
      </c>
      <c r="H54" s="14">
        <f t="shared" si="0"/>
        <v>95.71899736147759</v>
      </c>
      <c r="I54" s="14">
        <f t="shared" si="1"/>
        <v>103.09344790547799</v>
      </c>
      <c r="J54" s="14">
        <f t="shared" si="2"/>
        <v>102.25589805407267</v>
      </c>
    </row>
    <row r="55" spans="1:10" ht="12">
      <c r="A55" s="100">
        <v>39293</v>
      </c>
      <c r="B55">
        <v>147.38</v>
      </c>
      <c r="C55">
        <v>48.55</v>
      </c>
      <c r="D55">
        <v>60.04</v>
      </c>
      <c r="G55" s="100">
        <v>39293</v>
      </c>
      <c r="H55" s="14">
        <f t="shared" si="0"/>
        <v>97.21635883905013</v>
      </c>
      <c r="I55" s="14">
        <f t="shared" si="1"/>
        <v>104.29645542427497</v>
      </c>
      <c r="J55" s="14">
        <f t="shared" si="2"/>
        <v>103.39245737902532</v>
      </c>
    </row>
    <row r="56" spans="1:10" ht="12">
      <c r="A56" s="100">
        <v>39294</v>
      </c>
      <c r="B56">
        <v>145.72</v>
      </c>
      <c r="C56">
        <v>47.53</v>
      </c>
      <c r="D56">
        <v>58.89</v>
      </c>
      <c r="G56" s="100">
        <v>39294</v>
      </c>
      <c r="H56" s="14">
        <f t="shared" si="0"/>
        <v>96.12137203166226</v>
      </c>
      <c r="I56" s="14">
        <f t="shared" si="1"/>
        <v>102.10526315789474</v>
      </c>
      <c r="J56" s="14">
        <f t="shared" si="2"/>
        <v>101.4120888582745</v>
      </c>
    </row>
    <row r="57" spans="1:10" ht="12">
      <c r="A57" s="100">
        <v>39295</v>
      </c>
      <c r="B57">
        <v>146.43</v>
      </c>
      <c r="C57">
        <v>47.9</v>
      </c>
      <c r="D57">
        <v>59.55</v>
      </c>
      <c r="G57" s="100">
        <v>39295</v>
      </c>
      <c r="H57" s="14">
        <f t="shared" si="0"/>
        <v>96.58970976253299</v>
      </c>
      <c r="I57" s="14">
        <f t="shared" si="1"/>
        <v>102.9001074113856</v>
      </c>
      <c r="J57" s="14">
        <f t="shared" si="2"/>
        <v>102.54864818322713</v>
      </c>
    </row>
    <row r="58" spans="1:10" ht="12">
      <c r="A58" s="100">
        <v>39296</v>
      </c>
      <c r="B58">
        <v>147.6</v>
      </c>
      <c r="C58">
        <v>48.34</v>
      </c>
      <c r="D58">
        <v>60.01</v>
      </c>
      <c r="G58" s="100">
        <v>39296</v>
      </c>
      <c r="H58" s="14">
        <f t="shared" si="0"/>
        <v>97.36147757255937</v>
      </c>
      <c r="I58" s="14">
        <f t="shared" si="1"/>
        <v>103.84532760472611</v>
      </c>
      <c r="J58" s="14">
        <f t="shared" si="2"/>
        <v>103.34079559152747</v>
      </c>
    </row>
    <row r="59" spans="1:10" ht="12">
      <c r="A59" s="100">
        <v>39297</v>
      </c>
      <c r="B59">
        <v>143.8</v>
      </c>
      <c r="C59">
        <v>47.42</v>
      </c>
      <c r="D59">
        <v>58.53</v>
      </c>
      <c r="G59" s="100">
        <v>39297</v>
      </c>
      <c r="H59" s="14">
        <f t="shared" si="0"/>
        <v>94.85488126649078</v>
      </c>
      <c r="I59" s="14">
        <f t="shared" si="1"/>
        <v>101.86895810955963</v>
      </c>
      <c r="J59" s="14">
        <f t="shared" si="2"/>
        <v>100.79214740830034</v>
      </c>
    </row>
    <row r="60" spans="1:10" ht="12">
      <c r="A60" s="100">
        <v>39300</v>
      </c>
      <c r="B60">
        <v>146.21</v>
      </c>
      <c r="C60">
        <v>47.97</v>
      </c>
      <c r="D60">
        <v>59.17</v>
      </c>
      <c r="G60" s="100">
        <v>39300</v>
      </c>
      <c r="H60" s="14">
        <f t="shared" si="0"/>
        <v>96.44459102902375</v>
      </c>
      <c r="I60" s="14">
        <f t="shared" si="1"/>
        <v>103.05048335123523</v>
      </c>
      <c r="J60" s="14">
        <f t="shared" si="2"/>
        <v>101.89426554158774</v>
      </c>
    </row>
    <row r="61" spans="1:10" ht="12">
      <c r="A61" s="100">
        <v>39301</v>
      </c>
      <c r="B61">
        <v>147.77</v>
      </c>
      <c r="C61">
        <v>48.31</v>
      </c>
      <c r="D61">
        <v>59.14</v>
      </c>
      <c r="G61" s="100">
        <v>39301</v>
      </c>
      <c r="H61" s="14">
        <f t="shared" si="0"/>
        <v>97.47361477572561</v>
      </c>
      <c r="I61" s="14">
        <f t="shared" si="1"/>
        <v>103.78088077336199</v>
      </c>
      <c r="J61" s="14">
        <f t="shared" si="2"/>
        <v>101.8426037540899</v>
      </c>
    </row>
    <row r="62" spans="1:10" ht="12">
      <c r="A62" s="100">
        <v>39302</v>
      </c>
      <c r="B62">
        <v>149.83</v>
      </c>
      <c r="C62">
        <v>48.84</v>
      </c>
      <c r="D62">
        <v>60.3</v>
      </c>
      <c r="G62" s="100">
        <v>39302</v>
      </c>
      <c r="H62" s="14">
        <f t="shared" si="0"/>
        <v>98.83245382585754</v>
      </c>
      <c r="I62" s="14">
        <f t="shared" si="1"/>
        <v>104.91944146079486</v>
      </c>
      <c r="J62" s="14">
        <f t="shared" si="2"/>
        <v>103.84019287067332</v>
      </c>
    </row>
    <row r="63" spans="1:10" ht="12">
      <c r="A63" s="100">
        <v>39303</v>
      </c>
      <c r="B63">
        <v>145.39</v>
      </c>
      <c r="C63">
        <v>47.71</v>
      </c>
      <c r="D63">
        <v>58.75</v>
      </c>
      <c r="G63" s="100">
        <v>39303</v>
      </c>
      <c r="H63" s="14">
        <f t="shared" si="0"/>
        <v>95.90369393139841</v>
      </c>
      <c r="I63" s="14">
        <f t="shared" si="1"/>
        <v>102.49194414607949</v>
      </c>
      <c r="J63" s="14">
        <f t="shared" si="2"/>
        <v>101.17100051661787</v>
      </c>
    </row>
    <row r="64" spans="1:10" ht="12">
      <c r="A64" s="100">
        <v>39304</v>
      </c>
      <c r="B64">
        <v>144.71</v>
      </c>
      <c r="C64">
        <v>47.28</v>
      </c>
      <c r="D64">
        <v>58.89</v>
      </c>
      <c r="G64" s="100">
        <v>39304</v>
      </c>
      <c r="H64" s="14">
        <f t="shared" si="0"/>
        <v>95.45514511873353</v>
      </c>
      <c r="I64" s="14">
        <f t="shared" si="1"/>
        <v>101.56820622986038</v>
      </c>
      <c r="J64" s="14">
        <f t="shared" si="2"/>
        <v>101.4120888582745</v>
      </c>
    </row>
    <row r="65" spans="1:10" ht="12">
      <c r="A65" s="100">
        <v>39307</v>
      </c>
      <c r="B65">
        <v>145.23</v>
      </c>
      <c r="C65">
        <v>47.6</v>
      </c>
      <c r="D65">
        <v>59.12</v>
      </c>
      <c r="G65" s="100">
        <v>39307</v>
      </c>
      <c r="H65" s="14">
        <f t="shared" si="0"/>
        <v>95.7981530343008</v>
      </c>
      <c r="I65" s="14">
        <f t="shared" si="1"/>
        <v>102.25563909774438</v>
      </c>
      <c r="J65" s="14">
        <f t="shared" si="2"/>
        <v>101.80816256242467</v>
      </c>
    </row>
    <row r="66" spans="1:10" ht="12">
      <c r="A66" s="100">
        <v>39308</v>
      </c>
      <c r="B66">
        <v>143.01</v>
      </c>
      <c r="C66">
        <v>46.79</v>
      </c>
      <c r="D66">
        <v>58.15</v>
      </c>
      <c r="G66" s="100">
        <v>39308</v>
      </c>
      <c r="H66" s="14">
        <f t="shared" si="0"/>
        <v>94.33377308707124</v>
      </c>
      <c r="I66" s="14">
        <f t="shared" si="1"/>
        <v>100.51557465091301</v>
      </c>
      <c r="J66" s="14">
        <f t="shared" si="2"/>
        <v>100.13776476666092</v>
      </c>
    </row>
    <row r="67" spans="1:10" ht="12">
      <c r="A67" s="100">
        <v>39309</v>
      </c>
      <c r="B67">
        <v>141.04</v>
      </c>
      <c r="C67">
        <v>45.9</v>
      </c>
      <c r="D67">
        <v>57.11</v>
      </c>
      <c r="G67" s="100">
        <v>39309</v>
      </c>
      <c r="H67" s="14">
        <f t="shared" si="0"/>
        <v>93.03430079155672</v>
      </c>
      <c r="I67" s="14">
        <f t="shared" si="1"/>
        <v>98.60365198711064</v>
      </c>
      <c r="J67" s="14">
        <f t="shared" si="2"/>
        <v>98.34682280006888</v>
      </c>
    </row>
    <row r="68" spans="1:10" ht="12">
      <c r="A68" s="100">
        <v>39310</v>
      </c>
      <c r="B68">
        <v>142.1</v>
      </c>
      <c r="C68">
        <v>45.45</v>
      </c>
      <c r="D68">
        <v>56.6</v>
      </c>
      <c r="G68" s="100">
        <v>39310</v>
      </c>
      <c r="H68" s="14">
        <f t="shared" si="0"/>
        <v>93.73350923482849</v>
      </c>
      <c r="I68" s="14">
        <f t="shared" si="1"/>
        <v>97.63694951664877</v>
      </c>
      <c r="J68" s="14">
        <f t="shared" si="2"/>
        <v>97.46857241260548</v>
      </c>
    </row>
    <row r="69" spans="1:10" ht="12">
      <c r="A69" s="100">
        <v>39311</v>
      </c>
      <c r="B69">
        <v>144.71</v>
      </c>
      <c r="C69">
        <v>46.31</v>
      </c>
      <c r="D69">
        <v>57.75</v>
      </c>
      <c r="G69" s="100">
        <v>39311</v>
      </c>
      <c r="H69" s="14">
        <f aca="true" t="shared" si="3" ref="H69:H132">B69/$B$4*100</f>
        <v>95.45514511873353</v>
      </c>
      <c r="I69" s="14">
        <f aca="true" t="shared" si="4" ref="I69:I132">C69/$C$4*100</f>
        <v>99.48442534908702</v>
      </c>
      <c r="J69" s="14">
        <f aca="true" t="shared" si="5" ref="J69:J132">D69/$D$4*100</f>
        <v>99.44894093335628</v>
      </c>
    </row>
    <row r="70" spans="1:10" ht="12">
      <c r="A70" s="100">
        <v>39314</v>
      </c>
      <c r="B70">
        <v>144.64</v>
      </c>
      <c r="C70">
        <v>46.53</v>
      </c>
      <c r="D70">
        <v>57.68</v>
      </c>
      <c r="G70" s="100">
        <v>39314</v>
      </c>
      <c r="H70" s="14">
        <f t="shared" si="3"/>
        <v>95.4089709762533</v>
      </c>
      <c r="I70" s="14">
        <f t="shared" si="4"/>
        <v>99.95703544575726</v>
      </c>
      <c r="J70" s="14">
        <f t="shared" si="5"/>
        <v>99.32839676252799</v>
      </c>
    </row>
    <row r="71" spans="1:10" ht="12">
      <c r="A71" s="100">
        <v>39315</v>
      </c>
      <c r="B71">
        <v>144.93</v>
      </c>
      <c r="C71">
        <v>47.02</v>
      </c>
      <c r="D71">
        <v>58.05</v>
      </c>
      <c r="G71" s="100">
        <v>39315</v>
      </c>
      <c r="H71" s="14">
        <f t="shared" si="3"/>
        <v>95.60026385224275</v>
      </c>
      <c r="I71" s="14">
        <f t="shared" si="4"/>
        <v>101.00966702470464</v>
      </c>
      <c r="J71" s="14">
        <f t="shared" si="5"/>
        <v>99.96555880833476</v>
      </c>
    </row>
    <row r="72" spans="1:10" ht="12">
      <c r="A72" s="100">
        <v>39316</v>
      </c>
      <c r="B72">
        <v>146.65</v>
      </c>
      <c r="C72">
        <v>47.66</v>
      </c>
      <c r="D72">
        <v>58.68</v>
      </c>
      <c r="G72" s="100">
        <v>39316</v>
      </c>
      <c r="H72" s="14">
        <f t="shared" si="3"/>
        <v>96.73482849604223</v>
      </c>
      <c r="I72" s="14">
        <f t="shared" si="4"/>
        <v>102.38453276047261</v>
      </c>
      <c r="J72" s="14">
        <f t="shared" si="5"/>
        <v>101.05045634578957</v>
      </c>
    </row>
    <row r="73" spans="1:10" ht="12">
      <c r="A73" s="100">
        <v>39317</v>
      </c>
      <c r="B73">
        <v>146.52</v>
      </c>
      <c r="C73">
        <v>47.53</v>
      </c>
      <c r="D73">
        <v>58.78</v>
      </c>
      <c r="G73" s="100">
        <v>39317</v>
      </c>
      <c r="H73" s="14">
        <f t="shared" si="3"/>
        <v>96.6490765171504</v>
      </c>
      <c r="I73" s="14">
        <f t="shared" si="4"/>
        <v>102.10526315789474</v>
      </c>
      <c r="J73" s="14">
        <f t="shared" si="5"/>
        <v>101.22266230411572</v>
      </c>
    </row>
    <row r="74" spans="1:10" ht="12">
      <c r="A74" s="100">
        <v>39318</v>
      </c>
      <c r="B74">
        <v>148.33</v>
      </c>
      <c r="C74">
        <v>48.2</v>
      </c>
      <c r="D74">
        <v>59.58</v>
      </c>
      <c r="G74" s="100">
        <v>39318</v>
      </c>
      <c r="H74" s="14">
        <f t="shared" si="3"/>
        <v>97.8430079155673</v>
      </c>
      <c r="I74" s="14">
        <f t="shared" si="4"/>
        <v>103.54457572502686</v>
      </c>
      <c r="J74" s="14">
        <f t="shared" si="5"/>
        <v>102.60030997072498</v>
      </c>
    </row>
    <row r="75" spans="1:10" ht="12">
      <c r="A75" s="100">
        <v>39321</v>
      </c>
      <c r="B75">
        <v>146.95</v>
      </c>
      <c r="C75">
        <v>47.88</v>
      </c>
      <c r="D75">
        <v>59.29</v>
      </c>
      <c r="G75" s="100">
        <v>39321</v>
      </c>
      <c r="H75" s="14">
        <f t="shared" si="3"/>
        <v>96.93271767810026</v>
      </c>
      <c r="I75" s="14">
        <f t="shared" si="4"/>
        <v>102.85714285714288</v>
      </c>
      <c r="J75" s="14">
        <f t="shared" si="5"/>
        <v>102.10091269157913</v>
      </c>
    </row>
    <row r="76" spans="1:10" ht="12">
      <c r="A76" s="100">
        <v>39322</v>
      </c>
      <c r="B76">
        <v>143.72</v>
      </c>
      <c r="C76">
        <v>46.74</v>
      </c>
      <c r="D76">
        <v>57.99</v>
      </c>
      <c r="G76" s="100">
        <v>39322</v>
      </c>
      <c r="H76" s="14">
        <f t="shared" si="3"/>
        <v>94.80211081794195</v>
      </c>
      <c r="I76" s="14">
        <f t="shared" si="4"/>
        <v>100.40816326530613</v>
      </c>
      <c r="J76" s="14">
        <f t="shared" si="5"/>
        <v>99.86223523333908</v>
      </c>
    </row>
    <row r="77" spans="1:10" ht="12">
      <c r="A77" s="100">
        <v>39323</v>
      </c>
      <c r="B77">
        <v>146.54</v>
      </c>
      <c r="C77">
        <v>48.08</v>
      </c>
      <c r="D77">
        <v>59.59</v>
      </c>
      <c r="G77" s="100">
        <v>39323</v>
      </c>
      <c r="H77" s="14">
        <f t="shared" si="3"/>
        <v>96.6622691292876</v>
      </c>
      <c r="I77" s="14">
        <f t="shared" si="4"/>
        <v>103.28678839957036</v>
      </c>
      <c r="J77" s="14">
        <f t="shared" si="5"/>
        <v>102.6175305665576</v>
      </c>
    </row>
    <row r="78" spans="1:10" ht="12">
      <c r="A78" s="100">
        <v>39324</v>
      </c>
      <c r="B78">
        <v>146.15</v>
      </c>
      <c r="C78">
        <v>48.33</v>
      </c>
      <c r="D78">
        <v>59.79</v>
      </c>
      <c r="G78" s="100">
        <v>39324</v>
      </c>
      <c r="H78" s="14">
        <f t="shared" si="3"/>
        <v>96.40501319261215</v>
      </c>
      <c r="I78" s="14">
        <f t="shared" si="4"/>
        <v>103.82384532760473</v>
      </c>
      <c r="J78" s="14">
        <f t="shared" si="5"/>
        <v>102.96194248320991</v>
      </c>
    </row>
    <row r="79" spans="1:10" ht="12">
      <c r="A79" s="100">
        <v>39325</v>
      </c>
      <c r="B79">
        <v>147.59</v>
      </c>
      <c r="C79">
        <v>48.87</v>
      </c>
      <c r="D79">
        <v>60.57</v>
      </c>
      <c r="G79" s="100">
        <v>39325</v>
      </c>
      <c r="H79" s="14">
        <f t="shared" si="3"/>
        <v>97.35488126649076</v>
      </c>
      <c r="I79" s="14">
        <f t="shared" si="4"/>
        <v>104.98388829215897</v>
      </c>
      <c r="J79" s="14">
        <f t="shared" si="5"/>
        <v>104.30514895815395</v>
      </c>
    </row>
    <row r="80" spans="1:10" ht="12">
      <c r="A80" s="100">
        <v>39329</v>
      </c>
      <c r="B80">
        <v>149.08</v>
      </c>
      <c r="C80">
        <v>49.68</v>
      </c>
      <c r="D80">
        <v>61.46</v>
      </c>
      <c r="G80" s="100">
        <v>39329</v>
      </c>
      <c r="H80" s="14">
        <f t="shared" si="3"/>
        <v>98.33773087071242</v>
      </c>
      <c r="I80" s="14">
        <f t="shared" si="4"/>
        <v>106.72395273899033</v>
      </c>
      <c r="J80" s="14">
        <f t="shared" si="5"/>
        <v>105.83778198725675</v>
      </c>
    </row>
    <row r="81" spans="1:10" ht="12">
      <c r="A81" s="100">
        <v>39330</v>
      </c>
      <c r="B81">
        <v>147.79</v>
      </c>
      <c r="C81">
        <v>49.18</v>
      </c>
      <c r="D81">
        <v>61.05</v>
      </c>
      <c r="G81" s="100">
        <v>39330</v>
      </c>
      <c r="H81" s="14">
        <f t="shared" si="3"/>
        <v>97.4868073878628</v>
      </c>
      <c r="I81" s="14">
        <f t="shared" si="4"/>
        <v>105.64983888292159</v>
      </c>
      <c r="J81" s="14">
        <f t="shared" si="5"/>
        <v>105.13173755811951</v>
      </c>
    </row>
    <row r="82" spans="1:10" ht="12">
      <c r="A82" s="100">
        <v>39331</v>
      </c>
      <c r="B82">
        <v>148.13</v>
      </c>
      <c r="C82">
        <v>49.14</v>
      </c>
      <c r="D82">
        <v>61.13</v>
      </c>
      <c r="G82" s="100">
        <v>39331</v>
      </c>
      <c r="H82" s="14">
        <f t="shared" si="3"/>
        <v>97.71108179419525</v>
      </c>
      <c r="I82" s="14">
        <f t="shared" si="4"/>
        <v>105.5639097744361</v>
      </c>
      <c r="J82" s="14">
        <f t="shared" si="5"/>
        <v>105.26950232478045</v>
      </c>
    </row>
    <row r="83" spans="1:10" ht="12">
      <c r="A83" s="100">
        <v>39332</v>
      </c>
      <c r="B83">
        <v>146.07</v>
      </c>
      <c r="C83">
        <v>48.23</v>
      </c>
      <c r="D83">
        <v>60.02</v>
      </c>
      <c r="G83" s="100">
        <v>39332</v>
      </c>
      <c r="H83" s="14">
        <f t="shared" si="3"/>
        <v>96.35224274406332</v>
      </c>
      <c r="I83" s="14">
        <f t="shared" si="4"/>
        <v>103.60902255639097</v>
      </c>
      <c r="J83" s="14">
        <f t="shared" si="5"/>
        <v>103.35801618736009</v>
      </c>
    </row>
    <row r="84" spans="1:10" ht="12">
      <c r="A84" s="100">
        <v>39335</v>
      </c>
      <c r="B84">
        <v>145.79</v>
      </c>
      <c r="C84">
        <v>48.2</v>
      </c>
      <c r="D84">
        <v>60.02</v>
      </c>
      <c r="G84" s="100">
        <v>39335</v>
      </c>
      <c r="H84" s="14">
        <f t="shared" si="3"/>
        <v>96.16754617414249</v>
      </c>
      <c r="I84" s="14">
        <f t="shared" si="4"/>
        <v>103.54457572502686</v>
      </c>
      <c r="J84" s="14">
        <f t="shared" si="5"/>
        <v>103.35801618736009</v>
      </c>
    </row>
    <row r="85" spans="1:10" ht="12">
      <c r="A85" s="100">
        <v>39336</v>
      </c>
      <c r="B85">
        <v>147.49</v>
      </c>
      <c r="C85">
        <v>48.93</v>
      </c>
      <c r="D85">
        <v>60.76</v>
      </c>
      <c r="G85" s="100">
        <v>39336</v>
      </c>
      <c r="H85" s="14">
        <f t="shared" si="3"/>
        <v>97.28891820580476</v>
      </c>
      <c r="I85" s="14">
        <f t="shared" si="4"/>
        <v>105.11278195488723</v>
      </c>
      <c r="J85" s="14">
        <f t="shared" si="5"/>
        <v>104.63234027897366</v>
      </c>
    </row>
    <row r="86" spans="1:10" ht="12">
      <c r="A86" s="100">
        <v>39337</v>
      </c>
      <c r="B86">
        <v>147.87</v>
      </c>
      <c r="C86">
        <v>48.94</v>
      </c>
      <c r="D86">
        <v>60.31</v>
      </c>
      <c r="G86" s="100">
        <v>39337</v>
      </c>
      <c r="H86" s="14">
        <f t="shared" si="3"/>
        <v>97.53957783641162</v>
      </c>
      <c r="I86" s="14">
        <f t="shared" si="4"/>
        <v>105.1342642320086</v>
      </c>
      <c r="J86" s="14">
        <f t="shared" si="5"/>
        <v>103.85741346650595</v>
      </c>
    </row>
    <row r="87" spans="1:10" ht="12">
      <c r="A87" s="100">
        <v>39338</v>
      </c>
      <c r="B87">
        <v>148.91</v>
      </c>
      <c r="C87">
        <v>49.18</v>
      </c>
      <c r="D87">
        <v>60.38</v>
      </c>
      <c r="G87" s="100">
        <v>39338</v>
      </c>
      <c r="H87" s="14">
        <f t="shared" si="3"/>
        <v>98.22559366754618</v>
      </c>
      <c r="I87" s="14">
        <f t="shared" si="4"/>
        <v>105.64983888292159</v>
      </c>
      <c r="J87" s="14">
        <f t="shared" si="5"/>
        <v>103.97795763733426</v>
      </c>
    </row>
    <row r="88" spans="1:10" ht="12">
      <c r="A88" s="100">
        <v>39339</v>
      </c>
      <c r="B88">
        <v>148.9</v>
      </c>
      <c r="C88">
        <v>49.22</v>
      </c>
      <c r="D88">
        <v>60.16</v>
      </c>
      <c r="G88" s="100">
        <v>39339</v>
      </c>
      <c r="H88" s="14">
        <f t="shared" si="3"/>
        <v>98.21899736147758</v>
      </c>
      <c r="I88" s="14">
        <f t="shared" si="4"/>
        <v>105.73576799140709</v>
      </c>
      <c r="J88" s="14">
        <f t="shared" si="5"/>
        <v>103.5991045290167</v>
      </c>
    </row>
    <row r="89" spans="1:10" ht="12">
      <c r="A89" s="100">
        <v>39342</v>
      </c>
      <c r="B89">
        <v>148.1</v>
      </c>
      <c r="C89">
        <v>48.81</v>
      </c>
      <c r="D89">
        <v>59.96</v>
      </c>
      <c r="G89" s="100">
        <v>39342</v>
      </c>
      <c r="H89" s="14">
        <f t="shared" si="3"/>
        <v>97.69129287598945</v>
      </c>
      <c r="I89" s="14">
        <f t="shared" si="4"/>
        <v>104.85499462943073</v>
      </c>
      <c r="J89" s="14">
        <f t="shared" si="5"/>
        <v>103.2546926123644</v>
      </c>
    </row>
    <row r="90" spans="1:10" ht="12">
      <c r="A90" s="100">
        <v>39343</v>
      </c>
      <c r="B90">
        <v>152.46</v>
      </c>
      <c r="C90">
        <v>50.04</v>
      </c>
      <c r="D90">
        <v>61.07</v>
      </c>
      <c r="G90" s="100">
        <v>39343</v>
      </c>
      <c r="H90" s="14">
        <f t="shared" si="3"/>
        <v>100.56728232189975</v>
      </c>
      <c r="I90" s="14">
        <f t="shared" si="4"/>
        <v>107.49731471535983</v>
      </c>
      <c r="J90" s="14">
        <f t="shared" si="5"/>
        <v>105.16617874978473</v>
      </c>
    </row>
    <row r="91" spans="1:10" ht="12">
      <c r="A91" s="100">
        <v>39344</v>
      </c>
      <c r="B91">
        <v>153.36</v>
      </c>
      <c r="C91">
        <v>50.17</v>
      </c>
      <c r="D91">
        <v>61.35</v>
      </c>
      <c r="G91" s="100">
        <v>39344</v>
      </c>
      <c r="H91" s="14">
        <f t="shared" si="3"/>
        <v>101.16094986807389</v>
      </c>
      <c r="I91" s="14">
        <f t="shared" si="4"/>
        <v>107.7765843179377</v>
      </c>
      <c r="J91" s="14">
        <f t="shared" si="5"/>
        <v>105.64835543309799</v>
      </c>
    </row>
    <row r="92" spans="1:10" ht="12">
      <c r="A92" s="100">
        <v>39345</v>
      </c>
      <c r="B92">
        <v>152.28</v>
      </c>
      <c r="C92">
        <v>50.03</v>
      </c>
      <c r="D92">
        <v>61.36</v>
      </c>
      <c r="G92" s="100">
        <v>39345</v>
      </c>
      <c r="H92" s="14">
        <f t="shared" si="3"/>
        <v>100.44854881266491</v>
      </c>
      <c r="I92" s="14">
        <f t="shared" si="4"/>
        <v>107.47583243823846</v>
      </c>
      <c r="J92" s="14">
        <f t="shared" si="5"/>
        <v>105.6655760289306</v>
      </c>
    </row>
    <row r="93" spans="1:10" ht="12">
      <c r="A93" s="100">
        <v>39346</v>
      </c>
      <c r="B93">
        <v>151.97</v>
      </c>
      <c r="C93">
        <v>50.36</v>
      </c>
      <c r="D93">
        <v>61.85</v>
      </c>
      <c r="G93" s="100">
        <v>39346</v>
      </c>
      <c r="H93" s="14">
        <f t="shared" si="3"/>
        <v>100.24406332453826</v>
      </c>
      <c r="I93" s="14">
        <f t="shared" si="4"/>
        <v>108.18474758324383</v>
      </c>
      <c r="J93" s="14">
        <f t="shared" si="5"/>
        <v>106.50938522472877</v>
      </c>
    </row>
    <row r="94" spans="1:10" ht="12">
      <c r="A94" s="100">
        <v>39349</v>
      </c>
      <c r="B94">
        <v>151.69</v>
      </c>
      <c r="C94">
        <v>50.59</v>
      </c>
      <c r="D94">
        <v>62</v>
      </c>
      <c r="G94" s="100">
        <v>39349</v>
      </c>
      <c r="H94" s="14">
        <f t="shared" si="3"/>
        <v>100.05936675461741</v>
      </c>
      <c r="I94" s="14">
        <f t="shared" si="4"/>
        <v>108.67883995703546</v>
      </c>
      <c r="J94" s="14">
        <f t="shared" si="5"/>
        <v>106.767694162218</v>
      </c>
    </row>
    <row r="95" spans="1:10" ht="12">
      <c r="A95" s="100">
        <v>39350</v>
      </c>
      <c r="B95">
        <v>151.39</v>
      </c>
      <c r="C95">
        <v>51.07</v>
      </c>
      <c r="D95">
        <v>62.63</v>
      </c>
      <c r="G95" s="100">
        <v>39350</v>
      </c>
      <c r="H95" s="14">
        <f t="shared" si="3"/>
        <v>99.86147757255937</v>
      </c>
      <c r="I95" s="14">
        <f t="shared" si="4"/>
        <v>109.70998925886144</v>
      </c>
      <c r="J95" s="14">
        <f t="shared" si="5"/>
        <v>107.8525916996728</v>
      </c>
    </row>
    <row r="96" spans="1:10" ht="12">
      <c r="A96" s="100">
        <v>39351</v>
      </c>
      <c r="B96">
        <v>152.19</v>
      </c>
      <c r="C96">
        <v>51.32</v>
      </c>
      <c r="D96">
        <v>62.7</v>
      </c>
      <c r="G96" s="100">
        <v>39351</v>
      </c>
      <c r="H96" s="14">
        <f t="shared" si="3"/>
        <v>100.3891820580475</v>
      </c>
      <c r="I96" s="14">
        <f t="shared" si="4"/>
        <v>110.24704618689583</v>
      </c>
      <c r="J96" s="14">
        <f t="shared" si="5"/>
        <v>107.97313587050112</v>
      </c>
    </row>
    <row r="97" spans="1:10" ht="12">
      <c r="A97" s="100">
        <v>39352</v>
      </c>
      <c r="B97">
        <v>153.09</v>
      </c>
      <c r="C97">
        <v>51.58</v>
      </c>
      <c r="D97">
        <v>62.89</v>
      </c>
      <c r="G97" s="100">
        <v>39352</v>
      </c>
      <c r="H97" s="14">
        <f t="shared" si="3"/>
        <v>100.98284960422164</v>
      </c>
      <c r="I97" s="14">
        <f t="shared" si="4"/>
        <v>110.80558539205157</v>
      </c>
      <c r="J97" s="14">
        <f t="shared" si="5"/>
        <v>108.3003271913208</v>
      </c>
    </row>
    <row r="98" spans="1:10" ht="12">
      <c r="A98" s="100">
        <v>39353</v>
      </c>
      <c r="B98">
        <v>152.58</v>
      </c>
      <c r="C98">
        <v>51.41</v>
      </c>
      <c r="D98">
        <v>62.8</v>
      </c>
      <c r="G98" s="100">
        <v>39353</v>
      </c>
      <c r="H98" s="14">
        <f t="shared" si="3"/>
        <v>100.64643799472297</v>
      </c>
      <c r="I98" s="14">
        <f t="shared" si="4"/>
        <v>110.44038668098818</v>
      </c>
      <c r="J98" s="14">
        <f t="shared" si="5"/>
        <v>108.14534182882727</v>
      </c>
    </row>
    <row r="99" spans="1:10" ht="12">
      <c r="A99" s="100">
        <v>39356</v>
      </c>
      <c r="B99">
        <v>154.3</v>
      </c>
      <c r="C99">
        <v>52</v>
      </c>
      <c r="D99">
        <v>63.63</v>
      </c>
      <c r="G99" s="100">
        <v>39356</v>
      </c>
      <c r="H99" s="14">
        <f t="shared" si="3"/>
        <v>101.78100263852244</v>
      </c>
      <c r="I99" s="14">
        <f t="shared" si="4"/>
        <v>111.7078410311493</v>
      </c>
      <c r="J99" s="14">
        <f t="shared" si="5"/>
        <v>109.5746512829344</v>
      </c>
    </row>
    <row r="100" spans="1:10" ht="12">
      <c r="A100" s="100">
        <v>39357</v>
      </c>
      <c r="B100">
        <v>154.09</v>
      </c>
      <c r="C100">
        <v>52.01</v>
      </c>
      <c r="D100">
        <v>63.74</v>
      </c>
      <c r="G100" s="100">
        <v>39357</v>
      </c>
      <c r="H100" s="14">
        <f t="shared" si="3"/>
        <v>101.6424802110818</v>
      </c>
      <c r="I100" s="14">
        <f t="shared" si="4"/>
        <v>111.72932330827068</v>
      </c>
      <c r="J100" s="14">
        <f t="shared" si="5"/>
        <v>109.76407783709317</v>
      </c>
    </row>
    <row r="101" spans="1:10" ht="12">
      <c r="A101" s="100">
        <v>39358</v>
      </c>
      <c r="B101">
        <v>153.78</v>
      </c>
      <c r="C101">
        <v>51.65</v>
      </c>
      <c r="D101">
        <v>63.11</v>
      </c>
      <c r="G101" s="100">
        <v>39358</v>
      </c>
      <c r="H101" s="14">
        <f t="shared" si="3"/>
        <v>101.43799472295515</v>
      </c>
      <c r="I101" s="14">
        <f t="shared" si="4"/>
        <v>110.95596133190118</v>
      </c>
      <c r="J101" s="14">
        <f t="shared" si="5"/>
        <v>108.67918029963836</v>
      </c>
    </row>
    <row r="102" spans="1:10" ht="12">
      <c r="A102" s="100">
        <v>39359</v>
      </c>
      <c r="B102">
        <v>154.02</v>
      </c>
      <c r="C102">
        <v>51.77</v>
      </c>
      <c r="D102">
        <v>62.98</v>
      </c>
      <c r="G102" s="100">
        <v>39359</v>
      </c>
      <c r="H102" s="14">
        <f t="shared" si="3"/>
        <v>101.59630606860159</v>
      </c>
      <c r="I102" s="14">
        <f t="shared" si="4"/>
        <v>111.2137486573577</v>
      </c>
      <c r="J102" s="14">
        <f t="shared" si="5"/>
        <v>108.45531255381435</v>
      </c>
    </row>
    <row r="103" spans="1:10" ht="12">
      <c r="A103" s="100">
        <v>39360</v>
      </c>
      <c r="B103">
        <v>155.85</v>
      </c>
      <c r="C103">
        <v>52.82</v>
      </c>
      <c r="D103">
        <v>63.84</v>
      </c>
      <c r="G103" s="100">
        <v>39360</v>
      </c>
      <c r="H103" s="14">
        <f t="shared" si="3"/>
        <v>102.80343007915566</v>
      </c>
      <c r="I103" s="14">
        <f t="shared" si="4"/>
        <v>113.46938775510205</v>
      </c>
      <c r="J103" s="14">
        <f t="shared" si="5"/>
        <v>109.93628379541933</v>
      </c>
    </row>
    <row r="104" spans="1:10" ht="12">
      <c r="A104" s="100">
        <v>39363</v>
      </c>
      <c r="B104">
        <v>155.02</v>
      </c>
      <c r="C104">
        <v>53.15</v>
      </c>
      <c r="D104">
        <v>64.26</v>
      </c>
      <c r="G104" s="100">
        <v>39363</v>
      </c>
      <c r="H104" s="14">
        <f t="shared" si="3"/>
        <v>102.25593667546175</v>
      </c>
      <c r="I104" s="14">
        <f t="shared" si="4"/>
        <v>114.17830290010743</v>
      </c>
      <c r="J104" s="14">
        <f t="shared" si="5"/>
        <v>110.6595488203892</v>
      </c>
    </row>
    <row r="105" spans="1:10" ht="12">
      <c r="A105" s="100">
        <v>39364</v>
      </c>
      <c r="B105">
        <v>156.48</v>
      </c>
      <c r="C105">
        <v>53.38</v>
      </c>
      <c r="D105">
        <v>64.64</v>
      </c>
      <c r="G105" s="100">
        <v>39364</v>
      </c>
      <c r="H105" s="14">
        <f t="shared" si="3"/>
        <v>103.21899736147758</v>
      </c>
      <c r="I105" s="14">
        <f t="shared" si="4"/>
        <v>114.67239527389906</v>
      </c>
      <c r="J105" s="14">
        <f t="shared" si="5"/>
        <v>111.31393146202859</v>
      </c>
    </row>
    <row r="106" spans="1:10" ht="12">
      <c r="A106" s="100">
        <v>39365</v>
      </c>
      <c r="B106">
        <v>156.22</v>
      </c>
      <c r="C106">
        <v>53.51</v>
      </c>
      <c r="D106">
        <v>64.85</v>
      </c>
      <c r="G106" s="100">
        <v>39365</v>
      </c>
      <c r="H106" s="14">
        <f t="shared" si="3"/>
        <v>103.04749340369392</v>
      </c>
      <c r="I106" s="14">
        <f t="shared" si="4"/>
        <v>114.9516648764769</v>
      </c>
      <c r="J106" s="14">
        <f t="shared" si="5"/>
        <v>111.67556397451351</v>
      </c>
    </row>
    <row r="107" spans="1:10" ht="12">
      <c r="A107" s="100">
        <v>39366</v>
      </c>
      <c r="B107">
        <v>155.47</v>
      </c>
      <c r="C107">
        <v>52.66</v>
      </c>
      <c r="D107">
        <v>64.13</v>
      </c>
      <c r="G107" s="100">
        <v>39366</v>
      </c>
      <c r="H107" s="14">
        <f t="shared" si="3"/>
        <v>102.55277044854883</v>
      </c>
      <c r="I107" s="14">
        <f t="shared" si="4"/>
        <v>113.12567132116004</v>
      </c>
      <c r="J107" s="14">
        <f t="shared" si="5"/>
        <v>110.43568107456517</v>
      </c>
    </row>
    <row r="108" spans="1:10" ht="12">
      <c r="A108" s="100">
        <v>39367</v>
      </c>
      <c r="B108">
        <v>156.33</v>
      </c>
      <c r="C108">
        <v>53.53</v>
      </c>
      <c r="D108">
        <v>64.84</v>
      </c>
      <c r="G108" s="100">
        <v>39367</v>
      </c>
      <c r="H108" s="14">
        <f t="shared" si="3"/>
        <v>103.12005277044855</v>
      </c>
      <c r="I108" s="14">
        <f t="shared" si="4"/>
        <v>114.99462943071967</v>
      </c>
      <c r="J108" s="14">
        <f t="shared" si="5"/>
        <v>111.6583433786809</v>
      </c>
    </row>
    <row r="109" spans="1:10" ht="12">
      <c r="A109" s="100">
        <v>39370</v>
      </c>
      <c r="B109">
        <v>155.01</v>
      </c>
      <c r="C109">
        <v>53.12</v>
      </c>
      <c r="D109">
        <v>64.33</v>
      </c>
      <c r="G109" s="100">
        <v>39370</v>
      </c>
      <c r="H109" s="14">
        <f t="shared" si="3"/>
        <v>102.24934036939312</v>
      </c>
      <c r="I109" s="14">
        <f t="shared" si="4"/>
        <v>114.11385606874329</v>
      </c>
      <c r="J109" s="14">
        <f t="shared" si="5"/>
        <v>110.78009299121749</v>
      </c>
    </row>
    <row r="110" spans="1:10" ht="12">
      <c r="A110" s="100">
        <v>39371</v>
      </c>
      <c r="B110">
        <v>153.78</v>
      </c>
      <c r="C110">
        <v>52.87</v>
      </c>
      <c r="D110">
        <v>64.13</v>
      </c>
      <c r="G110" s="100">
        <v>39371</v>
      </c>
      <c r="H110" s="14">
        <f t="shared" si="3"/>
        <v>101.43799472295515</v>
      </c>
      <c r="I110" s="14">
        <f t="shared" si="4"/>
        <v>113.5767991407089</v>
      </c>
      <c r="J110" s="14">
        <f t="shared" si="5"/>
        <v>110.43568107456517</v>
      </c>
    </row>
    <row r="111" spans="1:10" ht="12">
      <c r="A111" s="100">
        <v>39372</v>
      </c>
      <c r="B111">
        <v>154.25</v>
      </c>
      <c r="C111">
        <v>53.55</v>
      </c>
      <c r="D111">
        <v>65.04</v>
      </c>
      <c r="G111" s="100">
        <v>39372</v>
      </c>
      <c r="H111" s="14">
        <f t="shared" si="3"/>
        <v>101.74802110817942</v>
      </c>
      <c r="I111" s="14">
        <f t="shared" si="4"/>
        <v>115.0375939849624</v>
      </c>
      <c r="J111" s="14">
        <f t="shared" si="5"/>
        <v>112.00275529533323</v>
      </c>
    </row>
    <row r="112" spans="1:10" ht="12">
      <c r="A112" s="100">
        <v>39373</v>
      </c>
      <c r="B112">
        <v>153.69</v>
      </c>
      <c r="C112">
        <v>53.78</v>
      </c>
      <c r="D112">
        <v>65.08</v>
      </c>
      <c r="G112" s="100">
        <v>39373</v>
      </c>
      <c r="H112" s="14">
        <f t="shared" si="3"/>
        <v>101.37862796833774</v>
      </c>
      <c r="I112" s="14">
        <f t="shared" si="4"/>
        <v>115.53168635875404</v>
      </c>
      <c r="J112" s="14">
        <f t="shared" si="5"/>
        <v>112.07163767866368</v>
      </c>
    </row>
    <row r="113" spans="1:10" ht="12">
      <c r="A113" s="100">
        <v>39374</v>
      </c>
      <c r="B113">
        <v>149.67</v>
      </c>
      <c r="C113">
        <v>52.44</v>
      </c>
      <c r="D113">
        <v>63.49</v>
      </c>
      <c r="G113" s="100">
        <v>39374</v>
      </c>
      <c r="H113" s="14">
        <f t="shared" si="3"/>
        <v>98.72691292875989</v>
      </c>
      <c r="I113" s="14">
        <f t="shared" si="4"/>
        <v>112.65306122448979</v>
      </c>
      <c r="J113" s="14">
        <f t="shared" si="5"/>
        <v>109.33356294127776</v>
      </c>
    </row>
    <row r="114" spans="1:10" ht="12">
      <c r="A114" s="100">
        <v>39377</v>
      </c>
      <c r="B114">
        <v>150.54</v>
      </c>
      <c r="C114">
        <v>53.07</v>
      </c>
      <c r="D114">
        <v>64.28</v>
      </c>
      <c r="G114" s="100">
        <v>39377</v>
      </c>
      <c r="H114" s="14">
        <f t="shared" si="3"/>
        <v>99.30079155672823</v>
      </c>
      <c r="I114" s="14">
        <f t="shared" si="4"/>
        <v>114.00644468313641</v>
      </c>
      <c r="J114" s="14">
        <f t="shared" si="5"/>
        <v>110.69399001205443</v>
      </c>
    </row>
    <row r="115" spans="1:10" ht="12">
      <c r="A115" s="100">
        <v>39378</v>
      </c>
      <c r="B115">
        <v>151.76</v>
      </c>
      <c r="C115">
        <v>54.18</v>
      </c>
      <c r="D115">
        <v>64.96</v>
      </c>
      <c r="G115" s="100">
        <v>39378</v>
      </c>
      <c r="H115" s="14">
        <f t="shared" si="3"/>
        <v>100.10554089709763</v>
      </c>
      <c r="I115" s="14">
        <f t="shared" si="4"/>
        <v>116.39097744360902</v>
      </c>
      <c r="J115" s="14">
        <f t="shared" si="5"/>
        <v>111.86499052867227</v>
      </c>
    </row>
    <row r="116" spans="1:10" ht="12">
      <c r="A116" s="100">
        <v>39379</v>
      </c>
      <c r="B116">
        <v>151.48</v>
      </c>
      <c r="C116">
        <v>53.77</v>
      </c>
      <c r="D116">
        <v>64.36</v>
      </c>
      <c r="G116" s="100">
        <v>39379</v>
      </c>
      <c r="H116" s="14">
        <f t="shared" si="3"/>
        <v>99.92084432717678</v>
      </c>
      <c r="I116" s="14">
        <f t="shared" si="4"/>
        <v>115.51020408163266</v>
      </c>
      <c r="J116" s="14">
        <f t="shared" si="5"/>
        <v>110.83175477871534</v>
      </c>
    </row>
    <row r="117" spans="1:10" ht="12">
      <c r="A117" s="100">
        <v>39380</v>
      </c>
      <c r="B117">
        <v>151.84</v>
      </c>
      <c r="C117">
        <v>53.05</v>
      </c>
      <c r="D117">
        <v>64.47</v>
      </c>
      <c r="G117" s="100">
        <v>39380</v>
      </c>
      <c r="H117" s="14">
        <f t="shared" si="3"/>
        <v>100.15831134564644</v>
      </c>
      <c r="I117" s="14">
        <f t="shared" si="4"/>
        <v>113.96348012889365</v>
      </c>
      <c r="J117" s="14">
        <f t="shared" si="5"/>
        <v>111.02118133287411</v>
      </c>
    </row>
    <row r="118" spans="1:10" ht="12">
      <c r="A118" s="100">
        <v>39381</v>
      </c>
      <c r="B118">
        <v>153.62</v>
      </c>
      <c r="C118">
        <v>53.93</v>
      </c>
      <c r="D118">
        <v>65.5</v>
      </c>
      <c r="G118" s="100">
        <v>39381</v>
      </c>
      <c r="H118" s="14">
        <f t="shared" si="3"/>
        <v>101.33245382585751</v>
      </c>
      <c r="I118" s="14">
        <f t="shared" si="4"/>
        <v>115.85392051557466</v>
      </c>
      <c r="J118" s="14">
        <f t="shared" si="5"/>
        <v>112.79490270363355</v>
      </c>
    </row>
    <row r="119" spans="1:10" ht="12">
      <c r="A119" s="100">
        <v>39384</v>
      </c>
      <c r="B119">
        <v>154.13</v>
      </c>
      <c r="C119">
        <v>54.15</v>
      </c>
      <c r="D119">
        <v>65.82</v>
      </c>
      <c r="G119" s="100">
        <v>39384</v>
      </c>
      <c r="H119" s="14">
        <f t="shared" si="3"/>
        <v>101.66886543535621</v>
      </c>
      <c r="I119" s="14">
        <f t="shared" si="4"/>
        <v>116.3265306122449</v>
      </c>
      <c r="J119" s="14">
        <f t="shared" si="5"/>
        <v>113.34596177027724</v>
      </c>
    </row>
    <row r="120" spans="1:10" ht="12">
      <c r="A120" s="100">
        <v>39385</v>
      </c>
      <c r="B120">
        <v>153.06</v>
      </c>
      <c r="C120">
        <v>54.26</v>
      </c>
      <c r="D120">
        <v>65.95</v>
      </c>
      <c r="G120" s="100">
        <v>39385</v>
      </c>
      <c r="H120" s="14">
        <f t="shared" si="3"/>
        <v>100.96306068601584</v>
      </c>
      <c r="I120" s="14">
        <f t="shared" si="4"/>
        <v>116.56283566058003</v>
      </c>
      <c r="J120" s="14">
        <f t="shared" si="5"/>
        <v>113.56982951610127</v>
      </c>
    </row>
    <row r="121" spans="1:10" ht="12">
      <c r="A121" s="100">
        <v>39386</v>
      </c>
      <c r="B121">
        <v>154.65</v>
      </c>
      <c r="C121">
        <v>55.03</v>
      </c>
      <c r="D121">
        <v>67.09</v>
      </c>
      <c r="G121" s="100">
        <v>39386</v>
      </c>
      <c r="H121" s="14">
        <f t="shared" si="3"/>
        <v>102.0118733509235</v>
      </c>
      <c r="I121" s="14">
        <f t="shared" si="4"/>
        <v>118.2169709989259</v>
      </c>
      <c r="J121" s="14">
        <f t="shared" si="5"/>
        <v>115.53297744101947</v>
      </c>
    </row>
    <row r="122" spans="1:10" ht="12">
      <c r="A122" s="100">
        <v>39387</v>
      </c>
      <c r="B122">
        <v>151.03</v>
      </c>
      <c r="C122">
        <v>54</v>
      </c>
      <c r="D122">
        <v>66.23</v>
      </c>
      <c r="G122" s="100">
        <v>39387</v>
      </c>
      <c r="H122" s="14">
        <f t="shared" si="3"/>
        <v>99.62401055408972</v>
      </c>
      <c r="I122" s="14">
        <f t="shared" si="4"/>
        <v>116.00429645542427</v>
      </c>
      <c r="J122" s="14">
        <f t="shared" si="5"/>
        <v>114.0520061994145</v>
      </c>
    </row>
    <row r="123" spans="1:10" ht="12">
      <c r="A123" s="100">
        <v>39388</v>
      </c>
      <c r="B123">
        <v>151.2</v>
      </c>
      <c r="C123">
        <v>54.42</v>
      </c>
      <c r="D123">
        <v>66.62</v>
      </c>
      <c r="G123" s="100">
        <v>39388</v>
      </c>
      <c r="H123" s="14">
        <f t="shared" si="3"/>
        <v>99.73614775725594</v>
      </c>
      <c r="I123" s="14">
        <f t="shared" si="4"/>
        <v>116.90655209452203</v>
      </c>
      <c r="J123" s="14">
        <f t="shared" si="5"/>
        <v>114.72360943688653</v>
      </c>
    </row>
    <row r="124" spans="1:10" ht="12">
      <c r="A124" s="100">
        <v>39391</v>
      </c>
      <c r="B124">
        <v>150.05</v>
      </c>
      <c r="C124">
        <v>54.07</v>
      </c>
      <c r="D124">
        <v>66.36</v>
      </c>
      <c r="G124" s="100">
        <v>39391</v>
      </c>
      <c r="H124" s="14">
        <f t="shared" si="3"/>
        <v>98.97757255936676</v>
      </c>
      <c r="I124" s="14">
        <f t="shared" si="4"/>
        <v>116.1546723952739</v>
      </c>
      <c r="J124" s="14">
        <f t="shared" si="5"/>
        <v>114.2758739452385</v>
      </c>
    </row>
    <row r="125" spans="1:10" ht="12">
      <c r="A125" s="100">
        <v>39392</v>
      </c>
      <c r="B125">
        <v>152.07</v>
      </c>
      <c r="C125">
        <v>54.68</v>
      </c>
      <c r="D125">
        <v>67.08</v>
      </c>
      <c r="G125" s="100">
        <v>39392</v>
      </c>
      <c r="H125" s="14">
        <f t="shared" si="3"/>
        <v>100.31002638522428</v>
      </c>
      <c r="I125" s="14">
        <f t="shared" si="4"/>
        <v>117.46509129967777</v>
      </c>
      <c r="J125" s="14">
        <f t="shared" si="5"/>
        <v>115.51575684518684</v>
      </c>
    </row>
    <row r="126" spans="1:10" ht="12">
      <c r="A126" s="100">
        <v>39393</v>
      </c>
      <c r="B126">
        <v>147.91</v>
      </c>
      <c r="C126">
        <v>53.35</v>
      </c>
      <c r="D126">
        <v>65.32</v>
      </c>
      <c r="G126" s="100">
        <v>39393</v>
      </c>
      <c r="H126" s="14">
        <f t="shared" si="3"/>
        <v>97.56596306068602</v>
      </c>
      <c r="I126" s="14">
        <f t="shared" si="4"/>
        <v>114.60794844253492</v>
      </c>
      <c r="J126" s="14">
        <f t="shared" si="5"/>
        <v>112.48493197864644</v>
      </c>
    </row>
    <row r="127" spans="1:10" ht="12">
      <c r="A127" s="100">
        <v>39394</v>
      </c>
      <c r="B127">
        <v>147.16</v>
      </c>
      <c r="C127">
        <v>51.73</v>
      </c>
      <c r="D127">
        <v>62.86</v>
      </c>
      <c r="G127" s="100">
        <v>39394</v>
      </c>
      <c r="H127" s="14">
        <f t="shared" si="3"/>
        <v>97.0712401055409</v>
      </c>
      <c r="I127" s="14">
        <f t="shared" si="4"/>
        <v>111.12781954887218</v>
      </c>
      <c r="J127" s="14">
        <f t="shared" si="5"/>
        <v>108.24866540382297</v>
      </c>
    </row>
    <row r="128" spans="1:10" ht="12">
      <c r="A128" s="100">
        <v>39395</v>
      </c>
      <c r="B128">
        <v>145.14</v>
      </c>
      <c r="C128">
        <v>50</v>
      </c>
      <c r="D128">
        <v>60.82</v>
      </c>
      <c r="G128" s="100">
        <v>39395</v>
      </c>
      <c r="H128" s="14">
        <f t="shared" si="3"/>
        <v>95.73878627968338</v>
      </c>
      <c r="I128" s="14">
        <f t="shared" si="4"/>
        <v>107.41138560687433</v>
      </c>
      <c r="J128" s="14">
        <f t="shared" si="5"/>
        <v>104.73566385396936</v>
      </c>
    </row>
    <row r="129" spans="1:10" ht="12">
      <c r="A129" s="100">
        <v>39398</v>
      </c>
      <c r="B129">
        <v>143.7</v>
      </c>
      <c r="C129">
        <v>48.73</v>
      </c>
      <c r="D129">
        <v>59.78</v>
      </c>
      <c r="G129" s="100">
        <v>39398</v>
      </c>
      <c r="H129" s="14">
        <f t="shared" si="3"/>
        <v>94.78891820580475</v>
      </c>
      <c r="I129" s="14">
        <f t="shared" si="4"/>
        <v>104.68313641245972</v>
      </c>
      <c r="J129" s="14">
        <f t="shared" si="5"/>
        <v>102.94472188737731</v>
      </c>
    </row>
    <row r="130" spans="1:10" ht="12">
      <c r="A130" s="100">
        <v>39399</v>
      </c>
      <c r="B130">
        <v>148.08</v>
      </c>
      <c r="C130">
        <v>50.74</v>
      </c>
      <c r="D130">
        <v>62.17</v>
      </c>
      <c r="G130" s="100">
        <v>39399</v>
      </c>
      <c r="H130" s="14">
        <f t="shared" si="3"/>
        <v>97.67810026385226</v>
      </c>
      <c r="I130" s="14">
        <f t="shared" si="4"/>
        <v>109.00107411385609</v>
      </c>
      <c r="J130" s="14">
        <f t="shared" si="5"/>
        <v>107.06044429137249</v>
      </c>
    </row>
    <row r="131" spans="1:10" ht="12">
      <c r="A131" s="100">
        <v>39400</v>
      </c>
      <c r="B131">
        <v>147.67</v>
      </c>
      <c r="C131">
        <v>50.09</v>
      </c>
      <c r="D131">
        <v>61.59</v>
      </c>
      <c r="G131" s="100">
        <v>39400</v>
      </c>
      <c r="H131" s="14">
        <f t="shared" si="3"/>
        <v>97.40765171503958</v>
      </c>
      <c r="I131" s="14">
        <f t="shared" si="4"/>
        <v>107.60472610096672</v>
      </c>
      <c r="J131" s="14">
        <f t="shared" si="5"/>
        <v>106.06164973308077</v>
      </c>
    </row>
    <row r="132" spans="1:10" ht="12">
      <c r="A132" s="100">
        <v>39401</v>
      </c>
      <c r="B132">
        <v>145.54</v>
      </c>
      <c r="C132">
        <v>49.82</v>
      </c>
      <c r="D132">
        <v>61.05</v>
      </c>
      <c r="G132" s="100">
        <v>39401</v>
      </c>
      <c r="H132" s="14">
        <f t="shared" si="3"/>
        <v>96.00263852242745</v>
      </c>
      <c r="I132" s="14">
        <f t="shared" si="4"/>
        <v>107.02470461868958</v>
      </c>
      <c r="J132" s="14">
        <f t="shared" si="5"/>
        <v>105.13173755811951</v>
      </c>
    </row>
    <row r="133" spans="1:10" ht="12">
      <c r="A133" s="100">
        <v>39402</v>
      </c>
      <c r="B133">
        <v>145.79</v>
      </c>
      <c r="C133">
        <v>50.28</v>
      </c>
      <c r="D133">
        <v>61.56</v>
      </c>
      <c r="G133" s="100">
        <v>39402</v>
      </c>
      <c r="H133" s="14">
        <f aca="true" t="shared" si="6" ref="H133:H196">B133/$B$4*100</f>
        <v>96.16754617414249</v>
      </c>
      <c r="I133" s="14">
        <f aca="true" t="shared" si="7" ref="I133:I196">C133/$C$4*100</f>
        <v>108.01288936627283</v>
      </c>
      <c r="J133" s="14">
        <f aca="true" t="shared" si="8" ref="J133:J196">D133/$D$4*100</f>
        <v>106.00998794558292</v>
      </c>
    </row>
    <row r="134" spans="1:10" ht="12">
      <c r="A134" s="100">
        <v>39405</v>
      </c>
      <c r="B134">
        <v>143.76</v>
      </c>
      <c r="C134">
        <v>49.7</v>
      </c>
      <c r="D134">
        <v>60.74</v>
      </c>
      <c r="G134" s="100">
        <v>39405</v>
      </c>
      <c r="H134" s="14">
        <f t="shared" si="6"/>
        <v>94.82849604221636</v>
      </c>
      <c r="I134" s="14">
        <f t="shared" si="7"/>
        <v>106.76691729323309</v>
      </c>
      <c r="J134" s="14">
        <f t="shared" si="8"/>
        <v>104.59789908730843</v>
      </c>
    </row>
    <row r="135" spans="1:10" ht="12">
      <c r="A135" s="100">
        <v>39406</v>
      </c>
      <c r="B135">
        <v>144.64</v>
      </c>
      <c r="C135">
        <v>49.9</v>
      </c>
      <c r="D135">
        <v>61.05</v>
      </c>
      <c r="G135" s="100">
        <v>39406</v>
      </c>
      <c r="H135" s="14">
        <f t="shared" si="6"/>
        <v>95.4089709762533</v>
      </c>
      <c r="I135" s="14">
        <f t="shared" si="7"/>
        <v>107.19656283566059</v>
      </c>
      <c r="J135" s="14">
        <f t="shared" si="8"/>
        <v>105.13173755811951</v>
      </c>
    </row>
    <row r="136" spans="1:10" ht="12">
      <c r="A136" s="100">
        <v>39407</v>
      </c>
      <c r="B136">
        <v>141.68</v>
      </c>
      <c r="C136">
        <v>49.31</v>
      </c>
      <c r="D136">
        <v>60.14</v>
      </c>
      <c r="G136" s="100">
        <v>39407</v>
      </c>
      <c r="H136" s="14">
        <f t="shared" si="6"/>
        <v>93.45646437994723</v>
      </c>
      <c r="I136" s="14">
        <f t="shared" si="7"/>
        <v>105.92910848549948</v>
      </c>
      <c r="J136" s="14">
        <f t="shared" si="8"/>
        <v>103.56466333735148</v>
      </c>
    </row>
    <row r="137" spans="1:10" ht="12">
      <c r="A137" s="100">
        <v>39409</v>
      </c>
      <c r="B137">
        <v>144.13</v>
      </c>
      <c r="C137">
        <v>49.84</v>
      </c>
      <c r="D137">
        <v>60.69</v>
      </c>
      <c r="G137" s="100">
        <v>39409</v>
      </c>
      <c r="H137" s="14">
        <f t="shared" si="6"/>
        <v>95.07255936675462</v>
      </c>
      <c r="I137" s="14">
        <f t="shared" si="7"/>
        <v>107.06766917293234</v>
      </c>
      <c r="J137" s="14">
        <f t="shared" si="8"/>
        <v>104.51179610814533</v>
      </c>
    </row>
    <row r="138" spans="1:10" ht="12">
      <c r="A138" s="100">
        <v>39412</v>
      </c>
      <c r="B138">
        <v>140.95</v>
      </c>
      <c r="C138">
        <v>48.98</v>
      </c>
      <c r="D138">
        <v>59.49</v>
      </c>
      <c r="G138" s="100">
        <v>39412</v>
      </c>
      <c r="H138" s="14">
        <f t="shared" si="6"/>
        <v>92.9749340369393</v>
      </c>
      <c r="I138" s="14">
        <f t="shared" si="7"/>
        <v>105.22019334049408</v>
      </c>
      <c r="J138" s="14">
        <f t="shared" si="8"/>
        <v>102.44532460823146</v>
      </c>
    </row>
    <row r="139" spans="1:10" ht="12">
      <c r="A139" s="100">
        <v>39413</v>
      </c>
      <c r="B139">
        <v>142.57</v>
      </c>
      <c r="C139">
        <v>49.96</v>
      </c>
      <c r="D139">
        <v>60.2</v>
      </c>
      <c r="G139" s="100">
        <v>39413</v>
      </c>
      <c r="H139" s="14">
        <f t="shared" si="6"/>
        <v>94.04353562005277</v>
      </c>
      <c r="I139" s="14">
        <f t="shared" si="7"/>
        <v>107.32545649838883</v>
      </c>
      <c r="J139" s="14">
        <f t="shared" si="8"/>
        <v>103.66798691234717</v>
      </c>
    </row>
    <row r="140" spans="1:10" ht="12">
      <c r="A140" s="100">
        <v>39414</v>
      </c>
      <c r="B140">
        <v>147.13</v>
      </c>
      <c r="C140">
        <v>51.48</v>
      </c>
      <c r="D140">
        <v>62.15</v>
      </c>
      <c r="G140" s="100">
        <v>39414</v>
      </c>
      <c r="H140" s="14">
        <f t="shared" si="6"/>
        <v>97.05145118733509</v>
      </c>
      <c r="I140" s="14">
        <f t="shared" si="7"/>
        <v>110.59076262083781</v>
      </c>
      <c r="J140" s="14">
        <f t="shared" si="8"/>
        <v>107.02600309970724</v>
      </c>
    </row>
    <row r="141" spans="1:10" ht="12">
      <c r="A141" s="100">
        <v>39415</v>
      </c>
      <c r="B141">
        <v>147.18</v>
      </c>
      <c r="C141">
        <v>51.7</v>
      </c>
      <c r="D141">
        <v>62.66</v>
      </c>
      <c r="G141" s="100">
        <v>39415</v>
      </c>
      <c r="H141" s="14">
        <f t="shared" si="6"/>
        <v>97.0844327176781</v>
      </c>
      <c r="I141" s="14">
        <f t="shared" si="7"/>
        <v>111.06337271750807</v>
      </c>
      <c r="J141" s="14">
        <f t="shared" si="8"/>
        <v>107.90425348717065</v>
      </c>
    </row>
    <row r="142" spans="1:10" ht="12">
      <c r="A142" s="100">
        <v>39416</v>
      </c>
      <c r="B142">
        <v>148.66</v>
      </c>
      <c r="C142">
        <v>51.31</v>
      </c>
      <c r="D142">
        <v>61.75</v>
      </c>
      <c r="G142" s="100">
        <v>39416</v>
      </c>
      <c r="H142" s="14">
        <f t="shared" si="6"/>
        <v>98.06068601583114</v>
      </c>
      <c r="I142" s="14">
        <f t="shared" si="7"/>
        <v>110.22556390977445</v>
      </c>
      <c r="J142" s="14">
        <f t="shared" si="8"/>
        <v>106.33717926640263</v>
      </c>
    </row>
    <row r="143" spans="1:10" ht="12">
      <c r="A143" s="100">
        <v>39419</v>
      </c>
      <c r="B143">
        <v>147.68</v>
      </c>
      <c r="C143">
        <v>50.88</v>
      </c>
      <c r="D143">
        <v>61.18</v>
      </c>
      <c r="G143" s="100">
        <v>39419</v>
      </c>
      <c r="H143" s="14">
        <f t="shared" si="6"/>
        <v>97.41424802110818</v>
      </c>
      <c r="I143" s="14">
        <f t="shared" si="7"/>
        <v>109.30182599355534</v>
      </c>
      <c r="J143" s="14">
        <f t="shared" si="8"/>
        <v>105.35560530394352</v>
      </c>
    </row>
    <row r="144" spans="1:10" ht="12">
      <c r="A144" s="100">
        <v>39420</v>
      </c>
      <c r="B144">
        <v>146.36</v>
      </c>
      <c r="C144">
        <v>50.67</v>
      </c>
      <c r="D144">
        <v>60.9</v>
      </c>
      <c r="G144" s="100">
        <v>39420</v>
      </c>
      <c r="H144" s="14">
        <f t="shared" si="6"/>
        <v>96.54353562005278</v>
      </c>
      <c r="I144" s="14">
        <f t="shared" si="7"/>
        <v>108.85069817400645</v>
      </c>
      <c r="J144" s="14">
        <f t="shared" si="8"/>
        <v>104.87342862063028</v>
      </c>
    </row>
    <row r="145" spans="1:10" ht="12">
      <c r="A145" s="100">
        <v>39421</v>
      </c>
      <c r="B145">
        <v>148.81</v>
      </c>
      <c r="C145">
        <v>51.58</v>
      </c>
      <c r="D145">
        <v>62.45</v>
      </c>
      <c r="G145" s="100">
        <v>39421</v>
      </c>
      <c r="H145" s="14">
        <f t="shared" si="6"/>
        <v>98.15963060686016</v>
      </c>
      <c r="I145" s="14">
        <f t="shared" si="7"/>
        <v>110.80558539205157</v>
      </c>
      <c r="J145" s="14">
        <f t="shared" si="8"/>
        <v>107.54262097468572</v>
      </c>
    </row>
    <row r="146" spans="1:10" ht="12">
      <c r="A146" s="100">
        <v>39422</v>
      </c>
      <c r="B146">
        <v>150.94</v>
      </c>
      <c r="C146">
        <v>52.32</v>
      </c>
      <c r="D146">
        <v>63.39</v>
      </c>
      <c r="G146" s="100">
        <v>39422</v>
      </c>
      <c r="H146" s="14">
        <f t="shared" si="6"/>
        <v>99.5646437994723</v>
      </c>
      <c r="I146" s="14">
        <f t="shared" si="7"/>
        <v>112.3952738990333</v>
      </c>
      <c r="J146" s="14">
        <f t="shared" si="8"/>
        <v>109.16135698295162</v>
      </c>
    </row>
    <row r="147" spans="1:10" ht="12">
      <c r="A147" s="100">
        <v>39423</v>
      </c>
      <c r="B147">
        <v>150.91</v>
      </c>
      <c r="C147">
        <v>52.33</v>
      </c>
      <c r="D147">
        <v>63.17</v>
      </c>
      <c r="G147" s="100">
        <v>39423</v>
      </c>
      <c r="H147" s="14">
        <f t="shared" si="6"/>
        <v>99.54485488126649</v>
      </c>
      <c r="I147" s="14">
        <f t="shared" si="7"/>
        <v>112.41675617615468</v>
      </c>
      <c r="J147" s="14">
        <f t="shared" si="8"/>
        <v>108.78250387463406</v>
      </c>
    </row>
    <row r="148" spans="1:10" ht="12">
      <c r="A148" s="100">
        <v>39426</v>
      </c>
      <c r="B148">
        <v>152.08</v>
      </c>
      <c r="C148">
        <v>52.54</v>
      </c>
      <c r="D148">
        <v>63.4</v>
      </c>
      <c r="G148" s="100">
        <v>39426</v>
      </c>
      <c r="H148" s="14">
        <f t="shared" si="6"/>
        <v>100.31662269129289</v>
      </c>
      <c r="I148" s="14">
        <f t="shared" si="7"/>
        <v>112.86788399570355</v>
      </c>
      <c r="J148" s="14">
        <f t="shared" si="8"/>
        <v>109.17857757878421</v>
      </c>
    </row>
    <row r="149" spans="1:10" ht="12">
      <c r="A149" s="100">
        <v>39427</v>
      </c>
      <c r="B149">
        <v>147.91</v>
      </c>
      <c r="C149">
        <v>51.32</v>
      </c>
      <c r="D149">
        <v>62.53</v>
      </c>
      <c r="G149" s="100">
        <v>39427</v>
      </c>
      <c r="H149" s="14">
        <f t="shared" si="6"/>
        <v>97.56596306068602</v>
      </c>
      <c r="I149" s="14">
        <f t="shared" si="7"/>
        <v>110.24704618689583</v>
      </c>
      <c r="J149" s="14">
        <f t="shared" si="8"/>
        <v>107.68038574134667</v>
      </c>
    </row>
    <row r="150" spans="1:10" ht="12">
      <c r="A150" s="100">
        <v>39428</v>
      </c>
      <c r="B150">
        <v>149.37</v>
      </c>
      <c r="C150">
        <v>51.78</v>
      </c>
      <c r="D150">
        <v>63.15</v>
      </c>
      <c r="G150" s="100">
        <v>39428</v>
      </c>
      <c r="H150" s="14">
        <f t="shared" si="6"/>
        <v>98.52902374670185</v>
      </c>
      <c r="I150" s="14">
        <f t="shared" si="7"/>
        <v>111.23523093447906</v>
      </c>
      <c r="J150" s="14">
        <f t="shared" si="8"/>
        <v>108.74806268296884</v>
      </c>
    </row>
    <row r="151" spans="1:10" ht="12">
      <c r="A151" s="100">
        <v>39429</v>
      </c>
      <c r="B151">
        <v>149.06</v>
      </c>
      <c r="C151">
        <v>51.5</v>
      </c>
      <c r="D151">
        <v>63.1</v>
      </c>
      <c r="G151" s="100">
        <v>39429</v>
      </c>
      <c r="H151" s="14">
        <f t="shared" si="6"/>
        <v>98.3245382585752</v>
      </c>
      <c r="I151" s="14">
        <f t="shared" si="7"/>
        <v>110.63372717508058</v>
      </c>
      <c r="J151" s="14">
        <f t="shared" si="8"/>
        <v>108.66195970380575</v>
      </c>
    </row>
    <row r="152" spans="1:10" ht="12">
      <c r="A152" s="100">
        <v>39430</v>
      </c>
      <c r="B152">
        <v>147.17</v>
      </c>
      <c r="C152">
        <v>50.97</v>
      </c>
      <c r="D152">
        <v>62.41</v>
      </c>
      <c r="G152" s="100">
        <v>39430</v>
      </c>
      <c r="H152" s="14">
        <f t="shared" si="6"/>
        <v>97.0778364116095</v>
      </c>
      <c r="I152" s="14">
        <f t="shared" si="7"/>
        <v>109.4951664876477</v>
      </c>
      <c r="J152" s="14">
        <f t="shared" si="8"/>
        <v>107.47373859135524</v>
      </c>
    </row>
    <row r="153" spans="1:10" ht="12">
      <c r="A153" s="100">
        <v>39433</v>
      </c>
      <c r="B153">
        <v>145.07</v>
      </c>
      <c r="C153">
        <v>49.73</v>
      </c>
      <c r="D153">
        <v>61.05</v>
      </c>
      <c r="G153" s="100">
        <v>39433</v>
      </c>
      <c r="H153" s="14">
        <f t="shared" si="6"/>
        <v>95.69261213720317</v>
      </c>
      <c r="I153" s="14">
        <f t="shared" si="7"/>
        <v>106.83136412459721</v>
      </c>
      <c r="J153" s="14">
        <f t="shared" si="8"/>
        <v>105.13173755811951</v>
      </c>
    </row>
    <row r="154" spans="1:10" ht="12">
      <c r="A154" s="100">
        <v>39434</v>
      </c>
      <c r="B154">
        <v>145.88</v>
      </c>
      <c r="C154">
        <v>49.89</v>
      </c>
      <c r="D154">
        <v>61.37</v>
      </c>
      <c r="G154" s="100">
        <v>39434</v>
      </c>
      <c r="H154" s="14">
        <f t="shared" si="6"/>
        <v>96.2269129287599</v>
      </c>
      <c r="I154" s="14">
        <f t="shared" si="7"/>
        <v>107.17508055853922</v>
      </c>
      <c r="J154" s="14">
        <f t="shared" si="8"/>
        <v>105.68279662476321</v>
      </c>
    </row>
    <row r="155" spans="1:10" ht="12">
      <c r="A155" s="100">
        <v>39435</v>
      </c>
      <c r="B155">
        <v>145.88</v>
      </c>
      <c r="C155">
        <v>49.88</v>
      </c>
      <c r="D155">
        <v>61.49</v>
      </c>
      <c r="G155" s="100">
        <v>39435</v>
      </c>
      <c r="H155" s="14">
        <f t="shared" si="6"/>
        <v>96.2269129287599</v>
      </c>
      <c r="I155" s="14">
        <f t="shared" si="7"/>
        <v>107.15359828141784</v>
      </c>
      <c r="J155" s="14">
        <f t="shared" si="8"/>
        <v>105.8894437747546</v>
      </c>
    </row>
    <row r="156" spans="1:10" ht="12">
      <c r="A156" s="100">
        <v>39436</v>
      </c>
      <c r="B156">
        <v>146.8</v>
      </c>
      <c r="C156">
        <v>50.9</v>
      </c>
      <c r="D156">
        <v>62.69</v>
      </c>
      <c r="G156" s="100">
        <v>39436</v>
      </c>
      <c r="H156" s="14">
        <f t="shared" si="6"/>
        <v>96.83377308707125</v>
      </c>
      <c r="I156" s="14">
        <f t="shared" si="7"/>
        <v>109.34479054779807</v>
      </c>
      <c r="J156" s="14">
        <f t="shared" si="8"/>
        <v>107.9559152746685</v>
      </c>
    </row>
    <row r="157" spans="1:10" ht="12">
      <c r="A157" s="100">
        <v>39437</v>
      </c>
      <c r="B157">
        <v>148.13</v>
      </c>
      <c r="C157">
        <v>51.85</v>
      </c>
      <c r="D157">
        <v>63.53</v>
      </c>
      <c r="G157" s="100">
        <v>39437</v>
      </c>
      <c r="H157" s="14">
        <f t="shared" si="6"/>
        <v>97.71108179419525</v>
      </c>
      <c r="I157" s="14">
        <f t="shared" si="7"/>
        <v>111.38560687432869</v>
      </c>
      <c r="J157" s="14">
        <f t="shared" si="8"/>
        <v>109.40244532460824</v>
      </c>
    </row>
    <row r="158" spans="1:10" ht="12">
      <c r="A158" s="100">
        <v>39440</v>
      </c>
      <c r="B158">
        <v>149.23</v>
      </c>
      <c r="C158">
        <v>52.24</v>
      </c>
      <c r="D158">
        <v>64.05</v>
      </c>
      <c r="G158" s="100">
        <v>39440</v>
      </c>
      <c r="H158" s="14">
        <f t="shared" si="6"/>
        <v>98.43667546174142</v>
      </c>
      <c r="I158" s="14">
        <f t="shared" si="7"/>
        <v>112.22341568206231</v>
      </c>
      <c r="J158" s="14">
        <f t="shared" si="8"/>
        <v>110.29791630790425</v>
      </c>
    </row>
    <row r="159" spans="1:10" ht="12">
      <c r="A159" s="100">
        <v>39442</v>
      </c>
      <c r="B159">
        <v>149.55</v>
      </c>
      <c r="C159">
        <v>52.5</v>
      </c>
      <c r="D159">
        <v>64.2</v>
      </c>
      <c r="G159" s="100">
        <v>39442</v>
      </c>
      <c r="H159" s="14">
        <f t="shared" si="6"/>
        <v>98.64775725593668</v>
      </c>
      <c r="I159" s="14">
        <f t="shared" si="7"/>
        <v>112.78195488721805</v>
      </c>
      <c r="J159" s="14">
        <f t="shared" si="8"/>
        <v>110.5562252453935</v>
      </c>
    </row>
    <row r="160" spans="1:10" ht="12">
      <c r="A160" s="100">
        <v>39443</v>
      </c>
      <c r="B160">
        <v>147.67</v>
      </c>
      <c r="C160">
        <v>51.87</v>
      </c>
      <c r="D160">
        <v>63.26</v>
      </c>
      <c r="G160" s="100">
        <v>39443</v>
      </c>
      <c r="H160" s="14">
        <f t="shared" si="6"/>
        <v>97.40765171503958</v>
      </c>
      <c r="I160" s="14">
        <f t="shared" si="7"/>
        <v>111.42857142857143</v>
      </c>
      <c r="J160" s="14">
        <f t="shared" si="8"/>
        <v>108.93748923712761</v>
      </c>
    </row>
    <row r="161" spans="1:10" ht="12">
      <c r="A161" s="100">
        <v>39444</v>
      </c>
      <c r="B161">
        <v>147.3</v>
      </c>
      <c r="C161">
        <v>51.82</v>
      </c>
      <c r="D161">
        <v>63.16</v>
      </c>
      <c r="G161" s="100">
        <v>39444</v>
      </c>
      <c r="H161" s="14">
        <f t="shared" si="6"/>
        <v>97.16358839050133</v>
      </c>
      <c r="I161" s="14">
        <f t="shared" si="7"/>
        <v>111.32116004296455</v>
      </c>
      <c r="J161" s="14">
        <f t="shared" si="8"/>
        <v>108.76528327880143</v>
      </c>
    </row>
    <row r="162" spans="1:10" ht="12">
      <c r="A162" s="100">
        <v>39447</v>
      </c>
      <c r="B162">
        <v>146.21</v>
      </c>
      <c r="C162">
        <v>51.22</v>
      </c>
      <c r="D162">
        <v>62.46</v>
      </c>
      <c r="G162" s="100">
        <v>39447</v>
      </c>
      <c r="H162" s="14">
        <f t="shared" si="6"/>
        <v>96.44459102902375</v>
      </c>
      <c r="I162" s="14">
        <f t="shared" si="7"/>
        <v>110.03222341568207</v>
      </c>
      <c r="J162" s="14">
        <f t="shared" si="8"/>
        <v>107.55984157051834</v>
      </c>
    </row>
    <row r="163" spans="1:10" ht="12">
      <c r="A163" s="100">
        <v>39449</v>
      </c>
      <c r="B163">
        <v>144.93</v>
      </c>
      <c r="C163">
        <v>50.41</v>
      </c>
      <c r="D163">
        <v>61.25</v>
      </c>
      <c r="G163" s="100">
        <v>39449</v>
      </c>
      <c r="H163" s="14">
        <f t="shared" si="6"/>
        <v>95.60026385224275</v>
      </c>
      <c r="I163" s="14">
        <f t="shared" si="7"/>
        <v>108.2921589688507</v>
      </c>
      <c r="J163" s="14">
        <f t="shared" si="8"/>
        <v>105.47614947477182</v>
      </c>
    </row>
    <row r="164" spans="1:10" ht="12">
      <c r="A164" s="100">
        <v>39450</v>
      </c>
      <c r="B164">
        <v>144.86</v>
      </c>
      <c r="C164">
        <v>50.62</v>
      </c>
      <c r="D164">
        <v>61</v>
      </c>
      <c r="G164" s="100">
        <v>39450</v>
      </c>
      <c r="H164" s="14">
        <f t="shared" si="6"/>
        <v>95.55408970976255</v>
      </c>
      <c r="I164" s="14">
        <f t="shared" si="7"/>
        <v>108.74328678839957</v>
      </c>
      <c r="J164" s="14">
        <f t="shared" si="8"/>
        <v>105.04563457895644</v>
      </c>
    </row>
    <row r="165" spans="1:10" ht="12">
      <c r="A165" s="100">
        <v>39451</v>
      </c>
      <c r="B165">
        <v>141.31</v>
      </c>
      <c r="C165">
        <v>48.4</v>
      </c>
      <c r="D165">
        <v>58.38</v>
      </c>
      <c r="G165" s="100">
        <v>39451</v>
      </c>
      <c r="H165" s="14">
        <f t="shared" si="6"/>
        <v>93.21240105540898</v>
      </c>
      <c r="I165" s="14">
        <f t="shared" si="7"/>
        <v>103.97422126745435</v>
      </c>
      <c r="J165" s="14">
        <f t="shared" si="8"/>
        <v>100.5338384708111</v>
      </c>
    </row>
    <row r="166" spans="1:10" ht="12">
      <c r="A166" s="100">
        <v>39454</v>
      </c>
      <c r="B166">
        <v>141.19</v>
      </c>
      <c r="C166">
        <v>48.17</v>
      </c>
      <c r="D166">
        <v>57.83</v>
      </c>
      <c r="G166" s="100">
        <v>39454</v>
      </c>
      <c r="H166" s="14">
        <f t="shared" si="6"/>
        <v>93.13324538258576</v>
      </c>
      <c r="I166" s="14">
        <f t="shared" si="7"/>
        <v>103.48012889366274</v>
      </c>
      <c r="J166" s="14">
        <f t="shared" si="8"/>
        <v>99.58670570001722</v>
      </c>
    </row>
    <row r="167" spans="1:10" ht="12">
      <c r="A167" s="100">
        <v>39455</v>
      </c>
      <c r="B167">
        <v>138.91</v>
      </c>
      <c r="C167">
        <v>46.92</v>
      </c>
      <c r="D167">
        <v>56.09</v>
      </c>
      <c r="G167" s="100">
        <v>39455</v>
      </c>
      <c r="H167" s="14">
        <f t="shared" si="6"/>
        <v>91.6292875989446</v>
      </c>
      <c r="I167" s="14">
        <f t="shared" si="7"/>
        <v>100.79484425349088</v>
      </c>
      <c r="J167" s="14">
        <f t="shared" si="8"/>
        <v>96.59032202514207</v>
      </c>
    </row>
    <row r="168" spans="1:10" ht="12">
      <c r="A168" s="100">
        <v>39456</v>
      </c>
      <c r="B168">
        <v>140.37</v>
      </c>
      <c r="C168">
        <v>47.92</v>
      </c>
      <c r="D168">
        <v>57.4</v>
      </c>
      <c r="G168" s="100">
        <v>39456</v>
      </c>
      <c r="H168" s="14">
        <f t="shared" si="6"/>
        <v>92.59234828496042</v>
      </c>
      <c r="I168" s="14">
        <f t="shared" si="7"/>
        <v>102.94307196562838</v>
      </c>
      <c r="J168" s="14">
        <f t="shared" si="8"/>
        <v>98.84622007921475</v>
      </c>
    </row>
    <row r="169" spans="1:10" ht="12">
      <c r="A169" s="100">
        <v>39457</v>
      </c>
      <c r="B169">
        <v>141.29</v>
      </c>
      <c r="C169">
        <v>47.99</v>
      </c>
      <c r="D169">
        <v>57.43</v>
      </c>
      <c r="G169" s="100">
        <v>39457</v>
      </c>
      <c r="H169" s="14">
        <f t="shared" si="6"/>
        <v>93.19920844327176</v>
      </c>
      <c r="I169" s="14">
        <f t="shared" si="7"/>
        <v>103.09344790547799</v>
      </c>
      <c r="J169" s="14">
        <f t="shared" si="8"/>
        <v>98.8978818667126</v>
      </c>
    </row>
    <row r="170" spans="1:10" ht="12">
      <c r="A170" s="100">
        <v>39458</v>
      </c>
      <c r="B170">
        <v>140.15</v>
      </c>
      <c r="C170">
        <v>47.05</v>
      </c>
      <c r="D170">
        <v>56.37</v>
      </c>
      <c r="G170" s="100">
        <v>39458</v>
      </c>
      <c r="H170" s="14">
        <f t="shared" si="6"/>
        <v>92.44722955145119</v>
      </c>
      <c r="I170" s="14">
        <f t="shared" si="7"/>
        <v>101.07411385606875</v>
      </c>
      <c r="J170" s="14">
        <f t="shared" si="8"/>
        <v>97.07249870845531</v>
      </c>
    </row>
    <row r="171" spans="1:10" ht="12">
      <c r="A171" s="100">
        <v>39461</v>
      </c>
      <c r="B171">
        <v>141.28</v>
      </c>
      <c r="C171">
        <v>47.87</v>
      </c>
      <c r="D171">
        <v>57.86</v>
      </c>
      <c r="G171" s="100">
        <v>39461</v>
      </c>
      <c r="H171" s="14">
        <f t="shared" si="6"/>
        <v>93.19261213720317</v>
      </c>
      <c r="I171" s="14">
        <f t="shared" si="7"/>
        <v>102.8356605800215</v>
      </c>
      <c r="J171" s="14">
        <f t="shared" si="8"/>
        <v>99.63836748751507</v>
      </c>
    </row>
    <row r="172" spans="1:10" ht="12">
      <c r="A172" s="100">
        <v>39462</v>
      </c>
      <c r="B172">
        <v>138.17</v>
      </c>
      <c r="C172">
        <v>46.55</v>
      </c>
      <c r="D172">
        <v>56.5</v>
      </c>
      <c r="G172" s="100">
        <v>39462</v>
      </c>
      <c r="H172" s="14">
        <f t="shared" si="6"/>
        <v>91.14116094986807</v>
      </c>
      <c r="I172" s="14">
        <f t="shared" si="7"/>
        <v>100</v>
      </c>
      <c r="J172" s="14">
        <f t="shared" si="8"/>
        <v>97.29636645427931</v>
      </c>
    </row>
    <row r="173" spans="1:10" ht="12">
      <c r="A173" s="100">
        <v>39463</v>
      </c>
      <c r="B173">
        <v>136.98</v>
      </c>
      <c r="C173">
        <v>46.05</v>
      </c>
      <c r="D173">
        <v>55.25</v>
      </c>
      <c r="G173" s="100">
        <v>39463</v>
      </c>
      <c r="H173" s="14">
        <f t="shared" si="6"/>
        <v>90.35620052770447</v>
      </c>
      <c r="I173" s="14">
        <f t="shared" si="7"/>
        <v>98.92588614393125</v>
      </c>
      <c r="J173" s="14">
        <f t="shared" si="8"/>
        <v>95.14379197520235</v>
      </c>
    </row>
    <row r="174" spans="1:10" ht="12">
      <c r="A174" s="100">
        <v>39464</v>
      </c>
      <c r="B174">
        <v>133.43</v>
      </c>
      <c r="C174">
        <v>45.41</v>
      </c>
      <c r="D174">
        <v>54.35</v>
      </c>
      <c r="G174" s="100">
        <v>39464</v>
      </c>
      <c r="H174" s="14">
        <f t="shared" si="6"/>
        <v>88.01451187335093</v>
      </c>
      <c r="I174" s="14">
        <f t="shared" si="7"/>
        <v>97.55102040816327</v>
      </c>
      <c r="J174" s="14">
        <f t="shared" si="8"/>
        <v>93.59393835026692</v>
      </c>
    </row>
    <row r="175" spans="1:10" ht="12">
      <c r="A175" s="100">
        <v>39465</v>
      </c>
      <c r="B175">
        <v>132.06</v>
      </c>
      <c r="C175">
        <v>45.35</v>
      </c>
      <c r="D175">
        <v>54.54</v>
      </c>
      <c r="G175" s="100">
        <v>39465</v>
      </c>
      <c r="H175" s="14">
        <f t="shared" si="6"/>
        <v>87.11081794195252</v>
      </c>
      <c r="I175" s="14">
        <f t="shared" si="7"/>
        <v>97.42212674543502</v>
      </c>
      <c r="J175" s="14">
        <f t="shared" si="8"/>
        <v>93.92112967108662</v>
      </c>
    </row>
    <row r="176" spans="1:10" ht="12">
      <c r="A176" s="100">
        <v>39469</v>
      </c>
      <c r="B176">
        <v>130.72</v>
      </c>
      <c r="C176">
        <v>44.18</v>
      </c>
      <c r="D176">
        <v>53.01</v>
      </c>
      <c r="G176" s="100">
        <v>39469</v>
      </c>
      <c r="H176" s="14">
        <f t="shared" si="6"/>
        <v>86.2269129287599</v>
      </c>
      <c r="I176" s="14">
        <f t="shared" si="7"/>
        <v>94.90870032223417</v>
      </c>
      <c r="J176" s="14">
        <f t="shared" si="8"/>
        <v>91.2863785086964</v>
      </c>
    </row>
    <row r="177" spans="1:10" ht="12">
      <c r="A177" s="100">
        <v>39470</v>
      </c>
      <c r="B177">
        <v>133.86</v>
      </c>
      <c r="C177">
        <v>44.01</v>
      </c>
      <c r="D177">
        <v>52.89</v>
      </c>
      <c r="G177" s="100">
        <v>39470</v>
      </c>
      <c r="H177" s="14">
        <f t="shared" si="6"/>
        <v>88.29815303430081</v>
      </c>
      <c r="I177" s="14">
        <f t="shared" si="7"/>
        <v>94.54350161117078</v>
      </c>
      <c r="J177" s="14">
        <f t="shared" si="8"/>
        <v>91.079731358705</v>
      </c>
    </row>
    <row r="178" spans="1:10" ht="12">
      <c r="A178" s="100">
        <v>39471</v>
      </c>
      <c r="B178">
        <v>134.99</v>
      </c>
      <c r="C178">
        <v>44.91</v>
      </c>
      <c r="D178">
        <v>54.49</v>
      </c>
      <c r="G178" s="100">
        <v>39471</v>
      </c>
      <c r="H178" s="14">
        <f t="shared" si="6"/>
        <v>89.04353562005278</v>
      </c>
      <c r="I178" s="14">
        <f t="shared" si="7"/>
        <v>96.47690655209452</v>
      </c>
      <c r="J178" s="14">
        <f t="shared" si="8"/>
        <v>93.83502669192355</v>
      </c>
    </row>
    <row r="179" spans="1:10" ht="12">
      <c r="A179" s="100">
        <v>39472</v>
      </c>
      <c r="B179">
        <v>133.04</v>
      </c>
      <c r="C179">
        <v>43.99</v>
      </c>
      <c r="D179">
        <v>53.5</v>
      </c>
      <c r="G179" s="100">
        <v>39472</v>
      </c>
      <c r="H179" s="14">
        <f t="shared" si="6"/>
        <v>87.75725593667546</v>
      </c>
      <c r="I179" s="14">
        <f t="shared" si="7"/>
        <v>94.50053705692805</v>
      </c>
      <c r="J179" s="14">
        <f t="shared" si="8"/>
        <v>92.13018770449457</v>
      </c>
    </row>
    <row r="180" spans="1:10" ht="12">
      <c r="A180" s="100">
        <v>39475</v>
      </c>
      <c r="B180">
        <v>135.24</v>
      </c>
      <c r="C180">
        <v>44.33</v>
      </c>
      <c r="D180">
        <v>53.1</v>
      </c>
      <c r="G180" s="100">
        <v>39475</v>
      </c>
      <c r="H180" s="14">
        <f t="shared" si="6"/>
        <v>89.20844327176782</v>
      </c>
      <c r="I180" s="14">
        <f t="shared" si="7"/>
        <v>95.23093447905478</v>
      </c>
      <c r="J180" s="14">
        <f t="shared" si="8"/>
        <v>91.44136387118994</v>
      </c>
    </row>
    <row r="181" spans="1:10" ht="12">
      <c r="A181" s="100">
        <v>39476</v>
      </c>
      <c r="B181">
        <v>135.91</v>
      </c>
      <c r="C181">
        <v>44.41</v>
      </c>
      <c r="D181">
        <v>53.9</v>
      </c>
      <c r="G181" s="100">
        <v>39476</v>
      </c>
      <c r="H181" s="14">
        <f t="shared" si="6"/>
        <v>89.65039577836413</v>
      </c>
      <c r="I181" s="14">
        <f t="shared" si="7"/>
        <v>95.40279269602577</v>
      </c>
      <c r="J181" s="14">
        <f t="shared" si="8"/>
        <v>92.8190115377992</v>
      </c>
    </row>
    <row r="182" spans="1:10" ht="12">
      <c r="A182" s="100">
        <v>39477</v>
      </c>
      <c r="B182">
        <v>134.91</v>
      </c>
      <c r="C182">
        <v>44.37</v>
      </c>
      <c r="D182">
        <v>53.88</v>
      </c>
      <c r="G182" s="100">
        <v>39477</v>
      </c>
      <c r="H182" s="14">
        <f t="shared" si="6"/>
        <v>88.99076517150397</v>
      </c>
      <c r="I182" s="14">
        <f t="shared" si="7"/>
        <v>95.31686358754028</v>
      </c>
      <c r="J182" s="14">
        <f t="shared" si="8"/>
        <v>92.78457034613398</v>
      </c>
    </row>
    <row r="183" spans="1:10" ht="12">
      <c r="A183" s="100">
        <v>39478</v>
      </c>
      <c r="B183">
        <v>137.37</v>
      </c>
      <c r="C183">
        <v>45.13</v>
      </c>
      <c r="D183">
        <v>54.38</v>
      </c>
      <c r="G183" s="100">
        <v>39478</v>
      </c>
      <c r="H183" s="14">
        <f t="shared" si="6"/>
        <v>90.61345646437995</v>
      </c>
      <c r="I183" s="14">
        <f t="shared" si="7"/>
        <v>96.94951664876477</v>
      </c>
      <c r="J183" s="14">
        <f t="shared" si="8"/>
        <v>93.64560013776477</v>
      </c>
    </row>
    <row r="184" spans="1:10" ht="12">
      <c r="A184" s="100">
        <v>39479</v>
      </c>
      <c r="B184">
        <v>139.58</v>
      </c>
      <c r="C184">
        <v>45.59</v>
      </c>
      <c r="D184">
        <v>54.94</v>
      </c>
      <c r="G184" s="100">
        <v>39479</v>
      </c>
      <c r="H184" s="14">
        <f t="shared" si="6"/>
        <v>92.07124010554091</v>
      </c>
      <c r="I184" s="14">
        <f t="shared" si="7"/>
        <v>97.93770139634803</v>
      </c>
      <c r="J184" s="14">
        <f t="shared" si="8"/>
        <v>94.60995350439124</v>
      </c>
    </row>
    <row r="185" spans="1:10" ht="12">
      <c r="A185" s="100">
        <v>39482</v>
      </c>
      <c r="B185">
        <v>137.82</v>
      </c>
      <c r="C185">
        <v>44.95</v>
      </c>
      <c r="D185">
        <v>54.18</v>
      </c>
      <c r="G185" s="100">
        <v>39482</v>
      </c>
      <c r="H185" s="14">
        <f t="shared" si="6"/>
        <v>90.91029023746702</v>
      </c>
      <c r="I185" s="14">
        <f t="shared" si="7"/>
        <v>96.56283566058003</v>
      </c>
      <c r="J185" s="14">
        <f t="shared" si="8"/>
        <v>93.30118822111245</v>
      </c>
    </row>
    <row r="186" spans="1:10" ht="12">
      <c r="A186" s="100">
        <v>39483</v>
      </c>
      <c r="B186">
        <v>134.13</v>
      </c>
      <c r="C186">
        <v>43.67</v>
      </c>
      <c r="D186">
        <v>52.55</v>
      </c>
      <c r="G186" s="100">
        <v>39483</v>
      </c>
      <c r="H186" s="14">
        <f t="shared" si="6"/>
        <v>88.47625329815303</v>
      </c>
      <c r="I186" s="14">
        <f t="shared" si="7"/>
        <v>93.81310418904405</v>
      </c>
      <c r="J186" s="14">
        <f t="shared" si="8"/>
        <v>90.49423110039608</v>
      </c>
    </row>
    <row r="187" spans="1:10" ht="12">
      <c r="A187" s="100">
        <v>39484</v>
      </c>
      <c r="B187">
        <v>133.05</v>
      </c>
      <c r="C187">
        <v>42.81</v>
      </c>
      <c r="D187">
        <v>51.75</v>
      </c>
      <c r="G187" s="100">
        <v>39484</v>
      </c>
      <c r="H187" s="14">
        <f t="shared" si="6"/>
        <v>87.76385224274408</v>
      </c>
      <c r="I187" s="14">
        <f t="shared" si="7"/>
        <v>91.9656283566058</v>
      </c>
      <c r="J187" s="14">
        <f t="shared" si="8"/>
        <v>89.11658343378681</v>
      </c>
    </row>
    <row r="188" spans="1:10" ht="12">
      <c r="A188" s="100">
        <v>39485</v>
      </c>
      <c r="B188">
        <v>133.93</v>
      </c>
      <c r="C188">
        <v>43.11</v>
      </c>
      <c r="D188">
        <v>51.61</v>
      </c>
      <c r="G188" s="100">
        <v>39485</v>
      </c>
      <c r="H188" s="14">
        <f t="shared" si="6"/>
        <v>88.34432717678101</v>
      </c>
      <c r="I188" s="14">
        <f t="shared" si="7"/>
        <v>92.61009667024706</v>
      </c>
      <c r="J188" s="14">
        <f t="shared" si="8"/>
        <v>88.87549509213018</v>
      </c>
    </row>
    <row r="189" spans="1:10" ht="12">
      <c r="A189" s="100">
        <v>39486</v>
      </c>
      <c r="B189">
        <v>133.07</v>
      </c>
      <c r="C189">
        <v>43.6</v>
      </c>
      <c r="D189">
        <v>52.35</v>
      </c>
      <c r="G189" s="100">
        <v>39486</v>
      </c>
      <c r="H189" s="14">
        <f t="shared" si="6"/>
        <v>87.77704485488127</v>
      </c>
      <c r="I189" s="14">
        <f t="shared" si="7"/>
        <v>93.66272824919443</v>
      </c>
      <c r="J189" s="14">
        <f t="shared" si="8"/>
        <v>90.14981918374376</v>
      </c>
    </row>
    <row r="190" spans="1:10" ht="12">
      <c r="A190" s="100">
        <v>39489</v>
      </c>
      <c r="B190">
        <v>133.75</v>
      </c>
      <c r="C190">
        <v>44.07</v>
      </c>
      <c r="D190">
        <v>52.95</v>
      </c>
      <c r="G190" s="100">
        <v>39489</v>
      </c>
      <c r="H190" s="14">
        <f t="shared" si="6"/>
        <v>88.22559366754618</v>
      </c>
      <c r="I190" s="14">
        <f t="shared" si="7"/>
        <v>94.67239527389904</v>
      </c>
      <c r="J190" s="14">
        <f t="shared" si="8"/>
        <v>91.18305493370072</v>
      </c>
    </row>
    <row r="191" spans="1:10" ht="12">
      <c r="A191" s="100">
        <v>39490</v>
      </c>
      <c r="B191">
        <v>134.99</v>
      </c>
      <c r="C191">
        <v>43.82</v>
      </c>
      <c r="D191">
        <v>52.84</v>
      </c>
      <c r="G191" s="100">
        <v>39490</v>
      </c>
      <c r="H191" s="14">
        <f t="shared" si="6"/>
        <v>89.04353562005278</v>
      </c>
      <c r="I191" s="14">
        <f t="shared" si="7"/>
        <v>94.13533834586467</v>
      </c>
      <c r="J191" s="14">
        <f t="shared" si="8"/>
        <v>90.99362837954193</v>
      </c>
    </row>
    <row r="192" spans="1:10" ht="12">
      <c r="A192" s="100">
        <v>39491</v>
      </c>
      <c r="B192">
        <v>136.37</v>
      </c>
      <c r="C192">
        <v>44.78</v>
      </c>
      <c r="D192">
        <v>54.22</v>
      </c>
      <c r="G192" s="100">
        <v>39491</v>
      </c>
      <c r="H192" s="14">
        <f t="shared" si="6"/>
        <v>89.9538258575198</v>
      </c>
      <c r="I192" s="14">
        <f t="shared" si="7"/>
        <v>96.19763694951665</v>
      </c>
      <c r="J192" s="14">
        <f t="shared" si="8"/>
        <v>93.37007060444292</v>
      </c>
    </row>
    <row r="193" spans="1:10" ht="12">
      <c r="A193" s="100">
        <v>39492</v>
      </c>
      <c r="B193">
        <v>135.17</v>
      </c>
      <c r="C193">
        <v>43.97</v>
      </c>
      <c r="D193">
        <v>53.17</v>
      </c>
      <c r="G193" s="100">
        <v>39492</v>
      </c>
      <c r="H193" s="14">
        <f t="shared" si="6"/>
        <v>89.1622691292876</v>
      </c>
      <c r="I193" s="14">
        <f t="shared" si="7"/>
        <v>94.45757250268528</v>
      </c>
      <c r="J193" s="14">
        <f t="shared" si="8"/>
        <v>91.56190804201826</v>
      </c>
    </row>
    <row r="194" spans="1:10" ht="12">
      <c r="A194" s="100">
        <v>39493</v>
      </c>
      <c r="B194">
        <v>135.14</v>
      </c>
      <c r="C194">
        <v>43.82</v>
      </c>
      <c r="D194">
        <v>52.8</v>
      </c>
      <c r="G194" s="100">
        <v>39493</v>
      </c>
      <c r="H194" s="14">
        <f t="shared" si="6"/>
        <v>89.14248021108179</v>
      </c>
      <c r="I194" s="14">
        <f t="shared" si="7"/>
        <v>94.13533834586467</v>
      </c>
      <c r="J194" s="14">
        <f t="shared" si="8"/>
        <v>90.92474599621147</v>
      </c>
    </row>
    <row r="195" spans="1:10" ht="12">
      <c r="A195" s="100">
        <v>39497</v>
      </c>
      <c r="B195">
        <v>135.52</v>
      </c>
      <c r="C195">
        <v>43.74</v>
      </c>
      <c r="D195">
        <v>52.33</v>
      </c>
      <c r="G195" s="100">
        <v>39497</v>
      </c>
      <c r="H195" s="14">
        <f t="shared" si="6"/>
        <v>89.39313984168867</v>
      </c>
      <c r="I195" s="14">
        <f t="shared" si="7"/>
        <v>93.96348012889368</v>
      </c>
      <c r="J195" s="14">
        <f t="shared" si="8"/>
        <v>90.11537799207852</v>
      </c>
    </row>
    <row r="196" spans="1:10" ht="12">
      <c r="A196" s="100">
        <v>39498</v>
      </c>
      <c r="B196">
        <v>135.92</v>
      </c>
      <c r="C196">
        <v>43.94</v>
      </c>
      <c r="D196">
        <v>53.09</v>
      </c>
      <c r="G196" s="100">
        <v>39498</v>
      </c>
      <c r="H196" s="14">
        <f t="shared" si="6"/>
        <v>89.6569920844327</v>
      </c>
      <c r="I196" s="14">
        <f t="shared" si="7"/>
        <v>94.39312567132117</v>
      </c>
      <c r="J196" s="14">
        <f t="shared" si="8"/>
        <v>91.42414327535732</v>
      </c>
    </row>
    <row r="197" spans="1:10" ht="12">
      <c r="A197" s="100">
        <v>39499</v>
      </c>
      <c r="B197">
        <v>134.79</v>
      </c>
      <c r="C197">
        <v>43.52</v>
      </c>
      <c r="D197">
        <v>52.63</v>
      </c>
      <c r="G197" s="100">
        <v>39499</v>
      </c>
      <c r="H197" s="14">
        <f aca="true" t="shared" si="9" ref="H197:H260">B197/$B$4*100</f>
        <v>88.91160949868073</v>
      </c>
      <c r="I197" s="14">
        <f aca="true" t="shared" si="10" ref="I197:I260">C197/$C$4*100</f>
        <v>93.49087003222343</v>
      </c>
      <c r="J197" s="14">
        <f aca="true" t="shared" si="11" ref="J197:J260">D197/$D$4*100</f>
        <v>90.631995867057</v>
      </c>
    </row>
    <row r="198" spans="1:10" ht="12">
      <c r="A198" s="100">
        <v>39500</v>
      </c>
      <c r="B198">
        <v>135.62</v>
      </c>
      <c r="C198">
        <v>43.68</v>
      </c>
      <c r="D198">
        <v>52.69</v>
      </c>
      <c r="G198" s="100">
        <v>39500</v>
      </c>
      <c r="H198" s="14">
        <f t="shared" si="9"/>
        <v>89.45910290237468</v>
      </c>
      <c r="I198" s="14">
        <f t="shared" si="10"/>
        <v>93.83458646616542</v>
      </c>
      <c r="J198" s="14">
        <f t="shared" si="11"/>
        <v>90.73531944205268</v>
      </c>
    </row>
    <row r="199" spans="1:10" ht="12">
      <c r="A199" s="100">
        <v>39503</v>
      </c>
      <c r="B199">
        <v>137.33</v>
      </c>
      <c r="C199">
        <v>43.9</v>
      </c>
      <c r="D199">
        <v>53.17</v>
      </c>
      <c r="G199" s="100">
        <v>39503</v>
      </c>
      <c r="H199" s="14">
        <f t="shared" si="9"/>
        <v>90.58707124010556</v>
      </c>
      <c r="I199" s="14">
        <f t="shared" si="10"/>
        <v>94.30719656283566</v>
      </c>
      <c r="J199" s="14">
        <f t="shared" si="11"/>
        <v>91.56190804201826</v>
      </c>
    </row>
    <row r="200" spans="1:10" ht="12">
      <c r="A200" s="100">
        <v>39504</v>
      </c>
      <c r="B200">
        <v>138.36</v>
      </c>
      <c r="C200">
        <v>44.07</v>
      </c>
      <c r="D200">
        <v>53.76</v>
      </c>
      <c r="G200" s="100">
        <v>39504</v>
      </c>
      <c r="H200" s="14">
        <f t="shared" si="9"/>
        <v>91.26649076517151</v>
      </c>
      <c r="I200" s="14">
        <f t="shared" si="10"/>
        <v>94.67239527389904</v>
      </c>
      <c r="J200" s="14">
        <f t="shared" si="11"/>
        <v>92.57792319614259</v>
      </c>
    </row>
    <row r="201" spans="1:10" ht="12">
      <c r="A201" s="100">
        <v>39505</v>
      </c>
      <c r="B201">
        <v>138.22</v>
      </c>
      <c r="C201">
        <v>44.29</v>
      </c>
      <c r="D201">
        <v>54.16</v>
      </c>
      <c r="G201" s="100">
        <v>39505</v>
      </c>
      <c r="H201" s="14">
        <f t="shared" si="9"/>
        <v>91.17414248021109</v>
      </c>
      <c r="I201" s="14">
        <f t="shared" si="10"/>
        <v>95.14500537056928</v>
      </c>
      <c r="J201" s="14">
        <f t="shared" si="11"/>
        <v>93.26674702944722</v>
      </c>
    </row>
    <row r="202" spans="1:10" ht="12">
      <c r="A202" s="100">
        <v>39506</v>
      </c>
      <c r="B202">
        <v>136.87</v>
      </c>
      <c r="C202">
        <v>44.12</v>
      </c>
      <c r="D202">
        <v>53.69</v>
      </c>
      <c r="G202" s="100">
        <v>39506</v>
      </c>
      <c r="H202" s="14">
        <f t="shared" si="9"/>
        <v>90.28364116094988</v>
      </c>
      <c r="I202" s="14">
        <f t="shared" si="10"/>
        <v>94.77980665950591</v>
      </c>
      <c r="J202" s="14">
        <f t="shared" si="11"/>
        <v>92.45737902531427</v>
      </c>
    </row>
    <row r="203" spans="1:10" ht="12">
      <c r="A203" s="100">
        <v>39507</v>
      </c>
      <c r="B203">
        <v>133.82</v>
      </c>
      <c r="C203">
        <v>42.95</v>
      </c>
      <c r="D203">
        <v>52.4</v>
      </c>
      <c r="G203" s="100">
        <v>39507</v>
      </c>
      <c r="H203" s="14">
        <f t="shared" si="9"/>
        <v>88.27176781002638</v>
      </c>
      <c r="I203" s="14">
        <f t="shared" si="10"/>
        <v>92.26638023630505</v>
      </c>
      <c r="J203" s="14">
        <f t="shared" si="11"/>
        <v>90.23592216290683</v>
      </c>
    </row>
    <row r="204" spans="1:10" ht="12">
      <c r="A204" s="100">
        <v>39510</v>
      </c>
      <c r="B204">
        <v>133.5</v>
      </c>
      <c r="C204">
        <v>42.67</v>
      </c>
      <c r="D204">
        <v>52.1</v>
      </c>
      <c r="G204" s="100">
        <v>39510</v>
      </c>
      <c r="H204" s="14">
        <f t="shared" si="9"/>
        <v>88.06068601583114</v>
      </c>
      <c r="I204" s="14">
        <f t="shared" si="10"/>
        <v>91.66487647690657</v>
      </c>
      <c r="J204" s="14">
        <f t="shared" si="11"/>
        <v>89.71930428792837</v>
      </c>
    </row>
    <row r="205" spans="1:10" ht="12">
      <c r="A205" s="100">
        <v>39511</v>
      </c>
      <c r="B205">
        <v>132.99</v>
      </c>
      <c r="C205">
        <v>42.91</v>
      </c>
      <c r="D205">
        <v>52.2</v>
      </c>
      <c r="G205" s="100">
        <v>39511</v>
      </c>
      <c r="H205" s="14">
        <f t="shared" si="9"/>
        <v>87.72427440633246</v>
      </c>
      <c r="I205" s="14">
        <f t="shared" si="10"/>
        <v>92.18045112781955</v>
      </c>
      <c r="J205" s="14">
        <f t="shared" si="11"/>
        <v>89.89151024625453</v>
      </c>
    </row>
    <row r="206" spans="1:10" ht="12">
      <c r="A206" s="100">
        <v>39512</v>
      </c>
      <c r="B206">
        <v>133.83</v>
      </c>
      <c r="C206">
        <v>43.12</v>
      </c>
      <c r="D206">
        <v>52.58</v>
      </c>
      <c r="G206" s="100">
        <v>39512</v>
      </c>
      <c r="H206" s="14">
        <f t="shared" si="9"/>
        <v>88.27836411609499</v>
      </c>
      <c r="I206" s="14">
        <f t="shared" si="10"/>
        <v>92.63157894736842</v>
      </c>
      <c r="J206" s="14">
        <f t="shared" si="11"/>
        <v>90.54589288789391</v>
      </c>
    </row>
    <row r="207" spans="1:10" ht="12">
      <c r="A207" s="100">
        <v>39513</v>
      </c>
      <c r="B207">
        <v>131.06</v>
      </c>
      <c r="C207">
        <v>42.17</v>
      </c>
      <c r="D207">
        <v>51.6</v>
      </c>
      <c r="G207" s="100">
        <v>39513</v>
      </c>
      <c r="H207" s="14">
        <f t="shared" si="9"/>
        <v>86.45118733509236</v>
      </c>
      <c r="I207" s="14">
        <f t="shared" si="10"/>
        <v>90.59076262083782</v>
      </c>
      <c r="J207" s="14">
        <f t="shared" si="11"/>
        <v>88.85827449629757</v>
      </c>
    </row>
    <row r="208" spans="1:10" ht="12">
      <c r="A208" s="100">
        <v>39514</v>
      </c>
      <c r="B208">
        <v>129.71</v>
      </c>
      <c r="C208">
        <v>42.07</v>
      </c>
      <c r="D208">
        <v>51.65</v>
      </c>
      <c r="G208" s="100">
        <v>39514</v>
      </c>
      <c r="H208" s="14">
        <f t="shared" si="9"/>
        <v>85.56068601583114</v>
      </c>
      <c r="I208" s="14">
        <f t="shared" si="10"/>
        <v>90.37593984962406</v>
      </c>
      <c r="J208" s="14">
        <f t="shared" si="11"/>
        <v>88.94437747546064</v>
      </c>
    </row>
    <row r="209" spans="1:10" ht="12">
      <c r="A209" s="100">
        <v>39517</v>
      </c>
      <c r="B209">
        <v>128</v>
      </c>
      <c r="C209">
        <v>41.26</v>
      </c>
      <c r="D209">
        <v>51.18</v>
      </c>
      <c r="G209" s="100">
        <v>39517</v>
      </c>
      <c r="H209" s="14">
        <f t="shared" si="9"/>
        <v>84.43271767810026</v>
      </c>
      <c r="I209" s="14">
        <f t="shared" si="10"/>
        <v>88.63587540279269</v>
      </c>
      <c r="J209" s="14">
        <f t="shared" si="11"/>
        <v>88.1350094713277</v>
      </c>
    </row>
    <row r="210" spans="1:10" ht="12">
      <c r="A210" s="100">
        <v>39518</v>
      </c>
      <c r="B210">
        <v>132.6</v>
      </c>
      <c r="C210">
        <v>42.83</v>
      </c>
      <c r="D210">
        <v>52.91</v>
      </c>
      <c r="G210" s="100">
        <v>39518</v>
      </c>
      <c r="H210" s="14">
        <f t="shared" si="9"/>
        <v>87.46701846965699</v>
      </c>
      <c r="I210" s="14">
        <f t="shared" si="10"/>
        <v>92.00859291084855</v>
      </c>
      <c r="J210" s="14">
        <f t="shared" si="11"/>
        <v>91.11417255037023</v>
      </c>
    </row>
    <row r="211" spans="1:10" ht="12">
      <c r="A211" s="100">
        <v>39519</v>
      </c>
      <c r="B211">
        <v>131.36</v>
      </c>
      <c r="C211">
        <v>42.71</v>
      </c>
      <c r="D211">
        <v>52.63</v>
      </c>
      <c r="G211" s="100">
        <v>39519</v>
      </c>
      <c r="H211" s="14">
        <f t="shared" si="9"/>
        <v>86.6490765171504</v>
      </c>
      <c r="I211" s="14">
        <f t="shared" si="10"/>
        <v>91.75080558539206</v>
      </c>
      <c r="J211" s="14">
        <f t="shared" si="11"/>
        <v>90.631995867057</v>
      </c>
    </row>
    <row r="212" spans="1:10" ht="12">
      <c r="A212" s="100">
        <v>39520</v>
      </c>
      <c r="B212">
        <v>131.65</v>
      </c>
      <c r="C212">
        <v>43.04</v>
      </c>
      <c r="D212">
        <v>52.82</v>
      </c>
      <c r="G212" s="100">
        <v>39520</v>
      </c>
      <c r="H212" s="14">
        <f t="shared" si="9"/>
        <v>86.84036939313985</v>
      </c>
      <c r="I212" s="14">
        <f t="shared" si="10"/>
        <v>92.45972073039742</v>
      </c>
      <c r="J212" s="14">
        <f t="shared" si="11"/>
        <v>90.9591871878767</v>
      </c>
    </row>
    <row r="213" spans="1:10" ht="12">
      <c r="A213" s="100">
        <v>39521</v>
      </c>
      <c r="B213">
        <v>129.61</v>
      </c>
      <c r="C213">
        <v>42.25</v>
      </c>
      <c r="D213">
        <v>51.85</v>
      </c>
      <c r="G213" s="100">
        <v>39521</v>
      </c>
      <c r="H213" s="14">
        <f t="shared" si="9"/>
        <v>85.49472295514514</v>
      </c>
      <c r="I213" s="14">
        <f t="shared" si="10"/>
        <v>90.76262083780881</v>
      </c>
      <c r="J213" s="14">
        <f t="shared" si="11"/>
        <v>89.28878939211296</v>
      </c>
    </row>
    <row r="214" spans="1:10" ht="12">
      <c r="A214" s="100">
        <v>39524</v>
      </c>
      <c r="B214">
        <v>128.3</v>
      </c>
      <c r="C214">
        <v>41.48</v>
      </c>
      <c r="D214">
        <v>51.53</v>
      </c>
      <c r="G214" s="100">
        <v>39524</v>
      </c>
      <c r="H214" s="14">
        <f t="shared" si="9"/>
        <v>84.63060686015832</v>
      </c>
      <c r="I214" s="14">
        <f t="shared" si="10"/>
        <v>89.10848549946294</v>
      </c>
      <c r="J214" s="14">
        <f t="shared" si="11"/>
        <v>88.73773032546927</v>
      </c>
    </row>
    <row r="215" spans="1:10" ht="12">
      <c r="A215" s="100">
        <v>39525</v>
      </c>
      <c r="B215">
        <v>133.63</v>
      </c>
      <c r="C215">
        <v>43.33</v>
      </c>
      <c r="D215">
        <v>53.45</v>
      </c>
      <c r="G215" s="100">
        <v>39525</v>
      </c>
      <c r="H215" s="14">
        <f t="shared" si="9"/>
        <v>88.14643799472296</v>
      </c>
      <c r="I215" s="14">
        <f t="shared" si="10"/>
        <v>93.0827067669173</v>
      </c>
      <c r="J215" s="14">
        <f t="shared" si="11"/>
        <v>92.0440847253315</v>
      </c>
    </row>
    <row r="216" spans="1:10" ht="12">
      <c r="A216" s="100">
        <v>39526</v>
      </c>
      <c r="B216">
        <v>130.32</v>
      </c>
      <c r="C216">
        <v>42.26</v>
      </c>
      <c r="D216">
        <v>51.97</v>
      </c>
      <c r="G216" s="100">
        <v>39526</v>
      </c>
      <c r="H216" s="14">
        <f t="shared" si="9"/>
        <v>85.96306068601584</v>
      </c>
      <c r="I216" s="14">
        <f t="shared" si="10"/>
        <v>90.78410311493018</v>
      </c>
      <c r="J216" s="14">
        <f t="shared" si="11"/>
        <v>89.49543654210436</v>
      </c>
    </row>
    <row r="217" spans="1:10" ht="12">
      <c r="A217" s="100">
        <v>39527</v>
      </c>
      <c r="B217">
        <v>132.08</v>
      </c>
      <c r="C217">
        <v>43.09</v>
      </c>
      <c r="D217">
        <v>52.81</v>
      </c>
      <c r="G217" s="100">
        <v>39527</v>
      </c>
      <c r="H217" s="14">
        <f t="shared" si="9"/>
        <v>87.12401055408972</v>
      </c>
      <c r="I217" s="14">
        <f t="shared" si="10"/>
        <v>92.56713211600432</v>
      </c>
      <c r="J217" s="14">
        <f t="shared" si="11"/>
        <v>90.94196659204408</v>
      </c>
    </row>
    <row r="218" spans="1:10" ht="12">
      <c r="A218" s="100">
        <v>39531</v>
      </c>
      <c r="B218">
        <v>134.72</v>
      </c>
      <c r="C218">
        <v>44.58</v>
      </c>
      <c r="D218">
        <v>54.22</v>
      </c>
      <c r="G218" s="100">
        <v>39531</v>
      </c>
      <c r="H218" s="14">
        <f t="shared" si="9"/>
        <v>88.86543535620052</v>
      </c>
      <c r="I218" s="14">
        <f t="shared" si="10"/>
        <v>95.76799140708916</v>
      </c>
      <c r="J218" s="14">
        <f t="shared" si="11"/>
        <v>93.37007060444292</v>
      </c>
    </row>
    <row r="219" spans="1:10" ht="12">
      <c r="A219" s="100">
        <v>39532</v>
      </c>
      <c r="B219">
        <v>134.85</v>
      </c>
      <c r="C219">
        <v>44.83</v>
      </c>
      <c r="D219">
        <v>54.36</v>
      </c>
      <c r="G219" s="100">
        <v>39532</v>
      </c>
      <c r="H219" s="14">
        <f t="shared" si="9"/>
        <v>88.95118733509236</v>
      </c>
      <c r="I219" s="14">
        <f t="shared" si="10"/>
        <v>96.30504833512352</v>
      </c>
      <c r="J219" s="14">
        <f t="shared" si="11"/>
        <v>93.61115894609954</v>
      </c>
    </row>
    <row r="220" spans="1:10" ht="12">
      <c r="A220" s="100">
        <v>39533</v>
      </c>
      <c r="B220">
        <v>133.2</v>
      </c>
      <c r="C220">
        <v>44.7</v>
      </c>
      <c r="D220">
        <v>53.8</v>
      </c>
      <c r="G220" s="100">
        <v>39533</v>
      </c>
      <c r="H220" s="14">
        <f t="shared" si="9"/>
        <v>87.86279683377309</v>
      </c>
      <c r="I220" s="14">
        <f t="shared" si="10"/>
        <v>96.02577873254566</v>
      </c>
      <c r="J220" s="14">
        <f t="shared" si="11"/>
        <v>92.64680557947304</v>
      </c>
    </row>
    <row r="221" spans="1:10" ht="12">
      <c r="A221" s="100">
        <v>39534</v>
      </c>
      <c r="B221">
        <v>132.78</v>
      </c>
      <c r="C221">
        <v>43.71</v>
      </c>
      <c r="D221">
        <v>52.53</v>
      </c>
      <c r="G221" s="100">
        <v>39534</v>
      </c>
      <c r="H221" s="14">
        <f t="shared" si="9"/>
        <v>87.58575197889182</v>
      </c>
      <c r="I221" s="14">
        <f t="shared" si="10"/>
        <v>93.89903329752954</v>
      </c>
      <c r="J221" s="14">
        <f t="shared" si="11"/>
        <v>90.45978990873084</v>
      </c>
    </row>
    <row r="222" spans="1:10" ht="12">
      <c r="A222" s="100">
        <v>39535</v>
      </c>
      <c r="B222">
        <v>131.51</v>
      </c>
      <c r="C222">
        <v>43.49</v>
      </c>
      <c r="D222">
        <v>52.24</v>
      </c>
      <c r="G222" s="100">
        <v>39535</v>
      </c>
      <c r="H222" s="14">
        <f t="shared" si="9"/>
        <v>86.74802110817942</v>
      </c>
      <c r="I222" s="14">
        <f t="shared" si="10"/>
        <v>93.4264232008593</v>
      </c>
      <c r="J222" s="14">
        <f t="shared" si="11"/>
        <v>89.96039262958499</v>
      </c>
    </row>
    <row r="223" spans="1:10" ht="12">
      <c r="A223" s="100">
        <v>39538</v>
      </c>
      <c r="B223">
        <v>131.97</v>
      </c>
      <c r="C223">
        <v>43.72</v>
      </c>
      <c r="D223">
        <v>52.5</v>
      </c>
      <c r="G223" s="100">
        <v>39538</v>
      </c>
      <c r="H223" s="14">
        <f t="shared" si="9"/>
        <v>87.05145118733509</v>
      </c>
      <c r="I223" s="14">
        <f t="shared" si="10"/>
        <v>93.92051557465092</v>
      </c>
      <c r="J223" s="14">
        <f t="shared" si="11"/>
        <v>90.40812812123299</v>
      </c>
    </row>
    <row r="224" spans="1:10" ht="12">
      <c r="A224" s="100">
        <v>39539</v>
      </c>
      <c r="B224">
        <v>136.61</v>
      </c>
      <c r="C224">
        <v>45.59</v>
      </c>
      <c r="D224">
        <v>54.32</v>
      </c>
      <c r="G224" s="100">
        <v>39539</v>
      </c>
      <c r="H224" s="14">
        <f t="shared" si="9"/>
        <v>90.11213720316624</v>
      </c>
      <c r="I224" s="14">
        <f t="shared" si="10"/>
        <v>97.93770139634803</v>
      </c>
      <c r="J224" s="14">
        <f t="shared" si="11"/>
        <v>93.54227656276906</v>
      </c>
    </row>
    <row r="225" spans="1:10" ht="12">
      <c r="A225" s="100">
        <v>39540</v>
      </c>
      <c r="B225">
        <v>136.7</v>
      </c>
      <c r="C225">
        <v>45.49</v>
      </c>
      <c r="D225">
        <v>54.23</v>
      </c>
      <c r="G225" s="100">
        <v>39540</v>
      </c>
      <c r="H225" s="14">
        <f t="shared" si="9"/>
        <v>90.17150395778364</v>
      </c>
      <c r="I225" s="14">
        <f t="shared" si="10"/>
        <v>97.72287862513429</v>
      </c>
      <c r="J225" s="14">
        <f t="shared" si="11"/>
        <v>93.38729120027553</v>
      </c>
    </row>
    <row r="226" spans="1:10" ht="12">
      <c r="A226" s="100">
        <v>39541</v>
      </c>
      <c r="B226">
        <v>137.04</v>
      </c>
      <c r="C226">
        <v>45.59</v>
      </c>
      <c r="D226">
        <v>54.35</v>
      </c>
      <c r="G226" s="100">
        <v>39541</v>
      </c>
      <c r="H226" s="14">
        <f t="shared" si="9"/>
        <v>90.3957783641161</v>
      </c>
      <c r="I226" s="14">
        <f t="shared" si="10"/>
        <v>97.93770139634803</v>
      </c>
      <c r="J226" s="14">
        <f t="shared" si="11"/>
        <v>93.59393835026692</v>
      </c>
    </row>
    <row r="227" spans="1:10" ht="12">
      <c r="A227" s="100">
        <v>39542</v>
      </c>
      <c r="B227">
        <v>136.89</v>
      </c>
      <c r="C227">
        <v>45.86</v>
      </c>
      <c r="D227">
        <v>54.47</v>
      </c>
      <c r="G227" s="100">
        <v>39542</v>
      </c>
      <c r="H227" s="14">
        <f t="shared" si="9"/>
        <v>90.29683377308707</v>
      </c>
      <c r="I227" s="14">
        <f t="shared" si="10"/>
        <v>98.51772287862514</v>
      </c>
      <c r="J227" s="14">
        <f t="shared" si="11"/>
        <v>93.80058550025831</v>
      </c>
    </row>
    <row r="228" spans="1:10" ht="12">
      <c r="A228" s="100">
        <v>39545</v>
      </c>
      <c r="B228">
        <v>136.96</v>
      </c>
      <c r="C228">
        <v>45.76</v>
      </c>
      <c r="D228">
        <v>54.28</v>
      </c>
      <c r="G228" s="100">
        <v>39545</v>
      </c>
      <c r="H228" s="14">
        <f t="shared" si="9"/>
        <v>90.34300791556728</v>
      </c>
      <c r="I228" s="14">
        <f t="shared" si="10"/>
        <v>98.30290010741139</v>
      </c>
      <c r="J228" s="14">
        <f t="shared" si="11"/>
        <v>93.4733941794386</v>
      </c>
    </row>
    <row r="229" spans="1:10" ht="12">
      <c r="A229" s="100">
        <v>39546</v>
      </c>
      <c r="B229">
        <v>136.82</v>
      </c>
      <c r="C229">
        <v>45.41</v>
      </c>
      <c r="D229">
        <v>53.7</v>
      </c>
      <c r="G229" s="100">
        <v>39546</v>
      </c>
      <c r="H229" s="14">
        <f t="shared" si="9"/>
        <v>90.25065963060686</v>
      </c>
      <c r="I229" s="14">
        <f t="shared" si="10"/>
        <v>97.55102040816327</v>
      </c>
      <c r="J229" s="14">
        <f t="shared" si="11"/>
        <v>92.4745996211469</v>
      </c>
    </row>
    <row r="230" spans="1:10" ht="12">
      <c r="A230" s="100">
        <v>39547</v>
      </c>
      <c r="B230">
        <v>135.83</v>
      </c>
      <c r="C230">
        <v>44.9</v>
      </c>
      <c r="D230">
        <v>53.62</v>
      </c>
      <c r="G230" s="100">
        <v>39547</v>
      </c>
      <c r="H230" s="14">
        <f t="shared" si="9"/>
        <v>89.59762532981532</v>
      </c>
      <c r="I230" s="14">
        <f t="shared" si="10"/>
        <v>96.45542427497314</v>
      </c>
      <c r="J230" s="14">
        <f t="shared" si="11"/>
        <v>92.33683485448596</v>
      </c>
    </row>
    <row r="231" spans="1:10" ht="12">
      <c r="A231" s="100">
        <v>39548</v>
      </c>
      <c r="B231">
        <v>136.02</v>
      </c>
      <c r="C231">
        <v>45.54</v>
      </c>
      <c r="D231">
        <v>54.39</v>
      </c>
      <c r="G231" s="100">
        <v>39548</v>
      </c>
      <c r="H231" s="14">
        <f t="shared" si="9"/>
        <v>89.72295514511875</v>
      </c>
      <c r="I231" s="14">
        <f t="shared" si="10"/>
        <v>97.83029001074114</v>
      </c>
      <c r="J231" s="14">
        <f t="shared" si="11"/>
        <v>93.66282073359739</v>
      </c>
    </row>
    <row r="232" spans="1:10" ht="12">
      <c r="A232" s="100">
        <v>39549</v>
      </c>
      <c r="B232">
        <v>133.38</v>
      </c>
      <c r="C232">
        <v>44.28</v>
      </c>
      <c r="D232">
        <v>52.96</v>
      </c>
      <c r="G232" s="100">
        <v>39549</v>
      </c>
      <c r="H232" s="14">
        <f t="shared" si="9"/>
        <v>87.98153034300792</v>
      </c>
      <c r="I232" s="14">
        <f t="shared" si="10"/>
        <v>95.12352309344791</v>
      </c>
      <c r="J232" s="14">
        <f t="shared" si="11"/>
        <v>91.20027552953333</v>
      </c>
    </row>
    <row r="233" spans="1:10" ht="12">
      <c r="A233" s="100">
        <v>39552</v>
      </c>
      <c r="B233">
        <v>132.93</v>
      </c>
      <c r="C233">
        <v>44.08</v>
      </c>
      <c r="D233">
        <v>52.59</v>
      </c>
      <c r="G233" s="100">
        <v>39552</v>
      </c>
      <c r="H233" s="14">
        <f t="shared" si="9"/>
        <v>87.68469656992085</v>
      </c>
      <c r="I233" s="14">
        <f t="shared" si="10"/>
        <v>94.6938775510204</v>
      </c>
      <c r="J233" s="14">
        <f t="shared" si="11"/>
        <v>90.56311348372654</v>
      </c>
    </row>
    <row r="234" spans="1:10" ht="12">
      <c r="A234" s="100">
        <v>39553</v>
      </c>
      <c r="B234">
        <v>133.24</v>
      </c>
      <c r="C234">
        <v>44.14</v>
      </c>
      <c r="D234">
        <v>52.59</v>
      </c>
      <c r="G234" s="100">
        <v>39553</v>
      </c>
      <c r="H234" s="14">
        <f t="shared" si="9"/>
        <v>87.8891820580475</v>
      </c>
      <c r="I234" s="14">
        <f t="shared" si="10"/>
        <v>94.82277121374867</v>
      </c>
      <c r="J234" s="14">
        <f t="shared" si="11"/>
        <v>90.56311348372654</v>
      </c>
    </row>
    <row r="235" spans="1:10" ht="12">
      <c r="A235" s="100">
        <v>39554</v>
      </c>
      <c r="B235">
        <v>136.85</v>
      </c>
      <c r="C235">
        <v>45.37</v>
      </c>
      <c r="D235">
        <v>54.89</v>
      </c>
      <c r="G235" s="100">
        <v>39554</v>
      </c>
      <c r="H235" s="14">
        <f t="shared" si="9"/>
        <v>90.27044854881267</v>
      </c>
      <c r="I235" s="14">
        <f t="shared" si="10"/>
        <v>97.46509129967777</v>
      </c>
      <c r="J235" s="14">
        <f t="shared" si="11"/>
        <v>94.52385052522817</v>
      </c>
    </row>
    <row r="236" spans="1:10" ht="12">
      <c r="A236" s="100">
        <v>39555</v>
      </c>
      <c r="B236">
        <v>137.05</v>
      </c>
      <c r="C236">
        <v>45.27</v>
      </c>
      <c r="D236">
        <v>54.37</v>
      </c>
      <c r="G236" s="100">
        <v>39555</v>
      </c>
      <c r="H236" s="14">
        <f t="shared" si="9"/>
        <v>90.4023746701847</v>
      </c>
      <c r="I236" s="14">
        <f t="shared" si="10"/>
        <v>97.25026852846403</v>
      </c>
      <c r="J236" s="14">
        <f t="shared" si="11"/>
        <v>93.62837954193215</v>
      </c>
    </row>
    <row r="237" spans="1:10" ht="12">
      <c r="A237" s="100">
        <v>39556</v>
      </c>
      <c r="B237">
        <v>138.48</v>
      </c>
      <c r="C237">
        <v>46.71</v>
      </c>
      <c r="D237">
        <v>56.11</v>
      </c>
      <c r="G237" s="100">
        <v>39556</v>
      </c>
      <c r="H237" s="14">
        <f t="shared" si="9"/>
        <v>91.34564643799472</v>
      </c>
      <c r="I237" s="14">
        <f t="shared" si="10"/>
        <v>100.34371643394199</v>
      </c>
      <c r="J237" s="14">
        <f t="shared" si="11"/>
        <v>96.6247632168073</v>
      </c>
    </row>
    <row r="238" spans="1:10" ht="12">
      <c r="A238" s="100">
        <v>39559</v>
      </c>
      <c r="B238">
        <v>138.55</v>
      </c>
      <c r="C238">
        <v>47.04</v>
      </c>
      <c r="D238">
        <v>56.68</v>
      </c>
      <c r="G238" s="100">
        <v>39559</v>
      </c>
      <c r="H238" s="14">
        <f t="shared" si="9"/>
        <v>91.39182058047494</v>
      </c>
      <c r="I238" s="14">
        <f t="shared" si="10"/>
        <v>101.05263157894737</v>
      </c>
      <c r="J238" s="14">
        <f t="shared" si="11"/>
        <v>97.6063371792664</v>
      </c>
    </row>
    <row r="239" spans="1:10" ht="12">
      <c r="A239" s="100">
        <v>39560</v>
      </c>
      <c r="B239">
        <v>137.94</v>
      </c>
      <c r="C239">
        <v>46.34</v>
      </c>
      <c r="D239">
        <v>55.99</v>
      </c>
      <c r="G239" s="100">
        <v>39560</v>
      </c>
      <c r="H239" s="14">
        <f t="shared" si="9"/>
        <v>90.98944591029023</v>
      </c>
      <c r="I239" s="14">
        <f t="shared" si="10"/>
        <v>99.54887218045114</v>
      </c>
      <c r="J239" s="14">
        <f t="shared" si="11"/>
        <v>96.41811606681591</v>
      </c>
    </row>
    <row r="240" spans="1:10" ht="12">
      <c r="A240" s="100">
        <v>39561</v>
      </c>
      <c r="B240">
        <v>137.72</v>
      </c>
      <c r="C240">
        <v>46.85</v>
      </c>
      <c r="D240">
        <v>56.69</v>
      </c>
      <c r="G240" s="100">
        <v>39561</v>
      </c>
      <c r="H240" s="14">
        <f t="shared" si="9"/>
        <v>90.84432717678101</v>
      </c>
      <c r="I240" s="14">
        <f t="shared" si="10"/>
        <v>100.64446831364124</v>
      </c>
      <c r="J240" s="14">
        <f t="shared" si="11"/>
        <v>97.62355777509902</v>
      </c>
    </row>
    <row r="241" spans="1:10" ht="12">
      <c r="A241" s="100">
        <v>39562</v>
      </c>
      <c r="B241">
        <v>138.32</v>
      </c>
      <c r="C241">
        <v>47.27</v>
      </c>
      <c r="D241">
        <v>57.39</v>
      </c>
      <c r="G241" s="100">
        <v>39562</v>
      </c>
      <c r="H241" s="14">
        <f t="shared" si="9"/>
        <v>91.2401055408971</v>
      </c>
      <c r="I241" s="14">
        <f t="shared" si="10"/>
        <v>101.546723952739</v>
      </c>
      <c r="J241" s="14">
        <f t="shared" si="11"/>
        <v>98.82899948338213</v>
      </c>
    </row>
    <row r="242" spans="1:10" ht="12">
      <c r="A242" s="100">
        <v>39563</v>
      </c>
      <c r="B242">
        <v>139.6</v>
      </c>
      <c r="C242">
        <v>47.15</v>
      </c>
      <c r="D242">
        <v>56.81</v>
      </c>
      <c r="G242" s="100">
        <v>39563</v>
      </c>
      <c r="H242" s="14">
        <f t="shared" si="9"/>
        <v>92.0844327176781</v>
      </c>
      <c r="I242" s="14">
        <f t="shared" si="10"/>
        <v>101.28893662728248</v>
      </c>
      <c r="J242" s="14">
        <f t="shared" si="11"/>
        <v>97.83020492509041</v>
      </c>
    </row>
    <row r="243" spans="1:10" ht="12">
      <c r="A243" s="100">
        <v>39566</v>
      </c>
      <c r="B243">
        <v>139.63</v>
      </c>
      <c r="C243">
        <v>47.24</v>
      </c>
      <c r="D243">
        <v>56.56</v>
      </c>
      <c r="G243" s="100">
        <v>39566</v>
      </c>
      <c r="H243" s="14">
        <f t="shared" si="9"/>
        <v>92.1042216358839</v>
      </c>
      <c r="I243" s="14">
        <f t="shared" si="10"/>
        <v>101.48227712137488</v>
      </c>
      <c r="J243" s="14">
        <f t="shared" si="11"/>
        <v>97.39969002927502</v>
      </c>
    </row>
    <row r="244" spans="1:10" ht="12">
      <c r="A244" s="100">
        <v>39567</v>
      </c>
      <c r="B244">
        <v>139.08</v>
      </c>
      <c r="C244">
        <v>47.6</v>
      </c>
      <c r="D244">
        <v>56.9</v>
      </c>
      <c r="G244" s="100">
        <v>39567</v>
      </c>
      <c r="H244" s="14">
        <f t="shared" si="9"/>
        <v>91.74142480211083</v>
      </c>
      <c r="I244" s="14">
        <f t="shared" si="10"/>
        <v>102.25563909774438</v>
      </c>
      <c r="J244" s="14">
        <f t="shared" si="11"/>
        <v>97.98519028758395</v>
      </c>
    </row>
    <row r="245" spans="1:10" ht="12">
      <c r="A245" s="100">
        <v>39568</v>
      </c>
      <c r="B245">
        <v>138.26</v>
      </c>
      <c r="C245">
        <v>47.21</v>
      </c>
      <c r="D245">
        <v>56.43</v>
      </c>
      <c r="G245" s="100">
        <v>39568</v>
      </c>
      <c r="H245" s="14">
        <f t="shared" si="9"/>
        <v>91.2005277044855</v>
      </c>
      <c r="I245" s="14">
        <f t="shared" si="10"/>
        <v>101.41783029001074</v>
      </c>
      <c r="J245" s="14">
        <f t="shared" si="11"/>
        <v>97.17582228345101</v>
      </c>
    </row>
    <row r="246" spans="1:10" ht="12">
      <c r="A246" s="100">
        <v>39569</v>
      </c>
      <c r="B246">
        <v>141.12</v>
      </c>
      <c r="C246">
        <v>48.7</v>
      </c>
      <c r="D246">
        <v>58.06</v>
      </c>
      <c r="G246" s="100">
        <v>39569</v>
      </c>
      <c r="H246" s="14">
        <f t="shared" si="9"/>
        <v>93.08707124010554</v>
      </c>
      <c r="I246" s="14">
        <f t="shared" si="10"/>
        <v>104.61868958109561</v>
      </c>
      <c r="J246" s="14">
        <f t="shared" si="11"/>
        <v>99.98277940416739</v>
      </c>
    </row>
    <row r="247" spans="1:10" ht="12">
      <c r="A247" s="100">
        <v>39570</v>
      </c>
      <c r="B247">
        <v>141.51</v>
      </c>
      <c r="C247">
        <v>48.77</v>
      </c>
      <c r="D247">
        <v>58.05</v>
      </c>
      <c r="G247" s="100">
        <v>39570</v>
      </c>
      <c r="H247" s="14">
        <f t="shared" si="9"/>
        <v>93.34432717678101</v>
      </c>
      <c r="I247" s="14">
        <f t="shared" si="10"/>
        <v>104.76906552094522</v>
      </c>
      <c r="J247" s="14">
        <f t="shared" si="11"/>
        <v>99.96555880833476</v>
      </c>
    </row>
    <row r="248" spans="1:10" ht="12">
      <c r="A248" s="100">
        <v>39573</v>
      </c>
      <c r="B248">
        <v>140.83</v>
      </c>
      <c r="C248">
        <v>48.63</v>
      </c>
      <c r="D248">
        <v>57.76</v>
      </c>
      <c r="G248" s="100">
        <v>39573</v>
      </c>
      <c r="H248" s="14">
        <f t="shared" si="9"/>
        <v>92.89577836411611</v>
      </c>
      <c r="I248" s="14">
        <f t="shared" si="10"/>
        <v>104.46831364124598</v>
      </c>
      <c r="J248" s="14">
        <f t="shared" si="11"/>
        <v>99.4661615291889</v>
      </c>
    </row>
    <row r="249" spans="1:10" ht="12">
      <c r="A249" s="100">
        <v>39574</v>
      </c>
      <c r="B249">
        <v>142.05</v>
      </c>
      <c r="C249">
        <v>48.93</v>
      </c>
      <c r="D249">
        <v>58.36</v>
      </c>
      <c r="G249" s="100">
        <v>39574</v>
      </c>
      <c r="H249" s="14">
        <f t="shared" si="9"/>
        <v>93.70052770448551</v>
      </c>
      <c r="I249" s="14">
        <f t="shared" si="10"/>
        <v>105.11278195488723</v>
      </c>
      <c r="J249" s="14">
        <f t="shared" si="11"/>
        <v>100.49939727914585</v>
      </c>
    </row>
    <row r="250" spans="1:10" ht="12">
      <c r="A250" s="100">
        <v>39575</v>
      </c>
      <c r="B250">
        <v>139.52</v>
      </c>
      <c r="C250">
        <v>48.04</v>
      </c>
      <c r="D250">
        <v>57.59</v>
      </c>
      <c r="G250" s="100">
        <v>39575</v>
      </c>
      <c r="H250" s="14">
        <f t="shared" si="9"/>
        <v>92.0316622691293</v>
      </c>
      <c r="I250" s="14">
        <f t="shared" si="10"/>
        <v>103.20085929108487</v>
      </c>
      <c r="J250" s="14">
        <f t="shared" si="11"/>
        <v>99.17341140003445</v>
      </c>
    </row>
    <row r="251" spans="1:10" ht="12">
      <c r="A251" s="100">
        <v>39576</v>
      </c>
      <c r="B251">
        <v>139.16</v>
      </c>
      <c r="C251">
        <v>48.4</v>
      </c>
      <c r="D251">
        <v>57.97</v>
      </c>
      <c r="G251" s="100">
        <v>39576</v>
      </c>
      <c r="H251" s="14">
        <f t="shared" si="9"/>
        <v>91.79419525065963</v>
      </c>
      <c r="I251" s="14">
        <f t="shared" si="10"/>
        <v>103.97422126745435</v>
      </c>
      <c r="J251" s="14">
        <f t="shared" si="11"/>
        <v>99.82779404167384</v>
      </c>
    </row>
    <row r="252" spans="1:10" ht="12">
      <c r="A252" s="100">
        <v>39577</v>
      </c>
      <c r="B252">
        <v>138.9</v>
      </c>
      <c r="C252">
        <v>48.21</v>
      </c>
      <c r="D252">
        <v>57.76</v>
      </c>
      <c r="G252" s="100">
        <v>39577</v>
      </c>
      <c r="H252" s="14">
        <f t="shared" si="9"/>
        <v>91.622691292876</v>
      </c>
      <c r="I252" s="14">
        <f t="shared" si="10"/>
        <v>103.56605800214824</v>
      </c>
      <c r="J252" s="14">
        <f t="shared" si="11"/>
        <v>99.4661615291889</v>
      </c>
    </row>
    <row r="253" spans="1:10" ht="12">
      <c r="A253" s="100">
        <v>39580</v>
      </c>
      <c r="B253">
        <v>140.46</v>
      </c>
      <c r="C253">
        <v>49.09</v>
      </c>
      <c r="D253">
        <v>58.42</v>
      </c>
      <c r="G253" s="100">
        <v>39580</v>
      </c>
      <c r="H253" s="14">
        <f t="shared" si="9"/>
        <v>92.65171503957784</v>
      </c>
      <c r="I253" s="14">
        <f t="shared" si="10"/>
        <v>105.45649838882922</v>
      </c>
      <c r="J253" s="14">
        <f t="shared" si="11"/>
        <v>100.60272085414155</v>
      </c>
    </row>
    <row r="254" spans="1:10" ht="12">
      <c r="A254" s="100">
        <v>39581</v>
      </c>
      <c r="B254">
        <v>140.48</v>
      </c>
      <c r="C254">
        <v>49.22</v>
      </c>
      <c r="D254">
        <v>58.63</v>
      </c>
      <c r="G254" s="100">
        <v>39581</v>
      </c>
      <c r="H254" s="14">
        <f t="shared" si="9"/>
        <v>92.66490765171504</v>
      </c>
      <c r="I254" s="14">
        <f t="shared" si="10"/>
        <v>105.73576799140709</v>
      </c>
      <c r="J254" s="14">
        <f t="shared" si="11"/>
        <v>100.96435336662648</v>
      </c>
    </row>
    <row r="255" spans="1:10" ht="12">
      <c r="A255" s="100">
        <v>39582</v>
      </c>
      <c r="B255">
        <v>140.77</v>
      </c>
      <c r="C255">
        <v>49.11</v>
      </c>
      <c r="D255">
        <v>58.81</v>
      </c>
      <c r="G255" s="100">
        <v>39582</v>
      </c>
      <c r="H255" s="14">
        <f t="shared" si="9"/>
        <v>92.85620052770449</v>
      </c>
      <c r="I255" s="14">
        <f t="shared" si="10"/>
        <v>105.49946294307198</v>
      </c>
      <c r="J255" s="14">
        <f t="shared" si="11"/>
        <v>101.27432409161356</v>
      </c>
    </row>
    <row r="256" spans="1:10" ht="12">
      <c r="A256" s="100">
        <v>39583</v>
      </c>
      <c r="B256">
        <v>142.53</v>
      </c>
      <c r="C256">
        <v>49.97</v>
      </c>
      <c r="D256">
        <v>60.09</v>
      </c>
      <c r="G256" s="100">
        <v>39583</v>
      </c>
      <c r="H256" s="14">
        <f t="shared" si="9"/>
        <v>94.01715039577837</v>
      </c>
      <c r="I256" s="14">
        <f t="shared" si="10"/>
        <v>107.34693877551021</v>
      </c>
      <c r="J256" s="14">
        <f t="shared" si="11"/>
        <v>103.4785603581884</v>
      </c>
    </row>
    <row r="257" spans="1:10" ht="12">
      <c r="A257" s="100">
        <v>39584</v>
      </c>
      <c r="B257">
        <v>142.66</v>
      </c>
      <c r="C257">
        <v>50.01</v>
      </c>
      <c r="D257">
        <v>60.17</v>
      </c>
      <c r="G257" s="100">
        <v>39584</v>
      </c>
      <c r="H257" s="14">
        <f t="shared" si="9"/>
        <v>94.10290237467018</v>
      </c>
      <c r="I257" s="14">
        <f t="shared" si="10"/>
        <v>107.43286788399571</v>
      </c>
      <c r="J257" s="14">
        <f t="shared" si="11"/>
        <v>103.61632512484933</v>
      </c>
    </row>
    <row r="258" spans="1:10" ht="12">
      <c r="A258" s="100">
        <v>39587</v>
      </c>
      <c r="B258">
        <v>143.05</v>
      </c>
      <c r="C258">
        <v>49.65</v>
      </c>
      <c r="D258">
        <v>59.81</v>
      </c>
      <c r="G258" s="100">
        <v>39587</v>
      </c>
      <c r="H258" s="14">
        <f t="shared" si="9"/>
        <v>94.36015831134566</v>
      </c>
      <c r="I258" s="14">
        <f t="shared" si="10"/>
        <v>106.65950590762621</v>
      </c>
      <c r="J258" s="14">
        <f t="shared" si="11"/>
        <v>102.99638367487516</v>
      </c>
    </row>
    <row r="259" spans="1:10" ht="12">
      <c r="A259" s="100">
        <v>39588</v>
      </c>
      <c r="B259">
        <v>141.89</v>
      </c>
      <c r="C259">
        <v>49.27</v>
      </c>
      <c r="D259">
        <v>58.92</v>
      </c>
      <c r="G259" s="100">
        <v>39588</v>
      </c>
      <c r="H259" s="14">
        <f t="shared" si="9"/>
        <v>93.59498680738785</v>
      </c>
      <c r="I259" s="14">
        <f t="shared" si="10"/>
        <v>105.84317937701397</v>
      </c>
      <c r="J259" s="14">
        <f t="shared" si="11"/>
        <v>101.46375064577235</v>
      </c>
    </row>
    <row r="260" spans="1:10" ht="12">
      <c r="A260" s="100">
        <v>39589</v>
      </c>
      <c r="B260">
        <v>139.49</v>
      </c>
      <c r="C260">
        <v>48.18</v>
      </c>
      <c r="D260">
        <v>57.86</v>
      </c>
      <c r="G260" s="100">
        <v>39589</v>
      </c>
      <c r="H260" s="14">
        <f t="shared" si="9"/>
        <v>92.0118733509235</v>
      </c>
      <c r="I260" s="14">
        <f t="shared" si="10"/>
        <v>103.50161117078412</v>
      </c>
      <c r="J260" s="14">
        <f t="shared" si="11"/>
        <v>99.63836748751507</v>
      </c>
    </row>
    <row r="261" spans="1:10" ht="12">
      <c r="A261" s="100">
        <v>39590</v>
      </c>
      <c r="B261">
        <v>139.51</v>
      </c>
      <c r="C261">
        <v>48.35</v>
      </c>
      <c r="D261">
        <v>58.13</v>
      </c>
      <c r="G261" s="100">
        <v>39590</v>
      </c>
      <c r="H261" s="14">
        <f aca="true" t="shared" si="12" ref="H261:H324">B261/$B$4*100</f>
        <v>92.02506596306068</v>
      </c>
      <c r="I261" s="14">
        <f aca="true" t="shared" si="13" ref="I261:I324">C261/$C$4*100</f>
        <v>103.86680988184749</v>
      </c>
      <c r="J261" s="14">
        <f aca="true" t="shared" si="14" ref="J261:J324">D261/$D$4*100</f>
        <v>100.1033235749957</v>
      </c>
    </row>
    <row r="262" spans="1:10" ht="12">
      <c r="A262" s="100">
        <v>39591</v>
      </c>
      <c r="B262">
        <v>137.64</v>
      </c>
      <c r="C262">
        <v>48.2</v>
      </c>
      <c r="D262">
        <v>57.84</v>
      </c>
      <c r="G262" s="100">
        <v>39591</v>
      </c>
      <c r="H262" s="14">
        <f t="shared" si="12"/>
        <v>90.79155672823218</v>
      </c>
      <c r="I262" s="14">
        <f t="shared" si="13"/>
        <v>103.54457572502686</v>
      </c>
      <c r="J262" s="14">
        <f t="shared" si="14"/>
        <v>99.60392629584985</v>
      </c>
    </row>
    <row r="263" spans="1:10" ht="12">
      <c r="A263" s="100">
        <v>39595</v>
      </c>
      <c r="B263">
        <v>138.66</v>
      </c>
      <c r="C263">
        <v>49.05</v>
      </c>
      <c r="D263">
        <v>58.81</v>
      </c>
      <c r="G263" s="100">
        <v>39595</v>
      </c>
      <c r="H263" s="14">
        <f t="shared" si="12"/>
        <v>91.46437994722956</v>
      </c>
      <c r="I263" s="14">
        <f t="shared" si="13"/>
        <v>105.37056928034372</v>
      </c>
      <c r="J263" s="14">
        <f t="shared" si="14"/>
        <v>101.27432409161356</v>
      </c>
    </row>
    <row r="264" spans="1:10" ht="12">
      <c r="A264" s="100">
        <v>39596</v>
      </c>
      <c r="B264">
        <v>139.3</v>
      </c>
      <c r="C264">
        <v>49.25</v>
      </c>
      <c r="D264">
        <v>59.12</v>
      </c>
      <c r="G264" s="100">
        <v>39596</v>
      </c>
      <c r="H264" s="14">
        <f t="shared" si="12"/>
        <v>91.88654353562006</v>
      </c>
      <c r="I264" s="14">
        <f t="shared" si="13"/>
        <v>105.80021482277122</v>
      </c>
      <c r="J264" s="14">
        <f t="shared" si="14"/>
        <v>101.80816256242467</v>
      </c>
    </row>
    <row r="265" spans="1:10" ht="12">
      <c r="A265" s="100">
        <v>39597</v>
      </c>
      <c r="B265">
        <v>140</v>
      </c>
      <c r="C265">
        <v>49.69</v>
      </c>
      <c r="D265">
        <v>59.39</v>
      </c>
      <c r="G265" s="100">
        <v>39597</v>
      </c>
      <c r="H265" s="14">
        <f t="shared" si="12"/>
        <v>92.34828496042216</v>
      </c>
      <c r="I265" s="14">
        <f t="shared" si="13"/>
        <v>106.74543501611171</v>
      </c>
      <c r="J265" s="14">
        <f t="shared" si="14"/>
        <v>102.27311864990529</v>
      </c>
    </row>
    <row r="266" spans="1:10" ht="12">
      <c r="A266" s="100">
        <v>39598</v>
      </c>
      <c r="B266">
        <v>140.35</v>
      </c>
      <c r="C266">
        <v>50.01</v>
      </c>
      <c r="D266">
        <v>59.96</v>
      </c>
      <c r="G266" s="100">
        <v>39598</v>
      </c>
      <c r="H266" s="14">
        <f t="shared" si="12"/>
        <v>92.57915567282322</v>
      </c>
      <c r="I266" s="14">
        <f t="shared" si="13"/>
        <v>107.43286788399571</v>
      </c>
      <c r="J266" s="14">
        <f t="shared" si="14"/>
        <v>103.2546926123644</v>
      </c>
    </row>
    <row r="267" spans="1:10" ht="12">
      <c r="A267" s="100">
        <v>39601</v>
      </c>
      <c r="B267">
        <v>138.9</v>
      </c>
      <c r="C267">
        <v>49.4</v>
      </c>
      <c r="D267">
        <v>59.07</v>
      </c>
      <c r="G267" s="100">
        <v>39601</v>
      </c>
      <c r="H267" s="14">
        <f t="shared" si="12"/>
        <v>91.622691292876</v>
      </c>
      <c r="I267" s="14">
        <f t="shared" si="13"/>
        <v>106.12244897959184</v>
      </c>
      <c r="J267" s="14">
        <f t="shared" si="14"/>
        <v>101.72205958326157</v>
      </c>
    </row>
    <row r="268" spans="1:10" ht="12">
      <c r="A268" s="100">
        <v>39602</v>
      </c>
      <c r="B268">
        <v>138.09</v>
      </c>
      <c r="C268">
        <v>49.13</v>
      </c>
      <c r="D268">
        <v>58.8</v>
      </c>
      <c r="G268" s="100">
        <v>39602</v>
      </c>
      <c r="H268" s="14">
        <f t="shared" si="12"/>
        <v>91.08839050131927</v>
      </c>
      <c r="I268" s="14">
        <f t="shared" si="13"/>
        <v>105.54242749731473</v>
      </c>
      <c r="J268" s="14">
        <f t="shared" si="14"/>
        <v>101.25710349578094</v>
      </c>
    </row>
    <row r="269" spans="1:10" ht="12">
      <c r="A269" s="100">
        <v>39603</v>
      </c>
      <c r="B269">
        <v>138.02</v>
      </c>
      <c r="C269">
        <v>49.76</v>
      </c>
      <c r="D269">
        <v>59.27</v>
      </c>
      <c r="G269" s="100">
        <v>39603</v>
      </c>
      <c r="H269" s="14">
        <f t="shared" si="12"/>
        <v>91.04221635883906</v>
      </c>
      <c r="I269" s="14">
        <f t="shared" si="13"/>
        <v>106.89581095596132</v>
      </c>
      <c r="J269" s="14">
        <f t="shared" si="14"/>
        <v>102.0664714999139</v>
      </c>
    </row>
    <row r="270" spans="1:10" ht="12">
      <c r="A270" s="100">
        <v>39604</v>
      </c>
      <c r="B270">
        <v>140.78</v>
      </c>
      <c r="C270">
        <v>50.55</v>
      </c>
      <c r="D270">
        <v>60.25</v>
      </c>
      <c r="G270" s="100">
        <v>39604</v>
      </c>
      <c r="H270" s="14">
        <f t="shared" si="12"/>
        <v>92.86279683377309</v>
      </c>
      <c r="I270" s="14">
        <f t="shared" si="13"/>
        <v>108.59291084854993</v>
      </c>
      <c r="J270" s="14">
        <f t="shared" si="14"/>
        <v>103.75408989151025</v>
      </c>
    </row>
    <row r="271" spans="1:10" ht="12">
      <c r="A271" s="100">
        <v>39605</v>
      </c>
      <c r="B271">
        <v>136.29</v>
      </c>
      <c r="C271">
        <v>49.03</v>
      </c>
      <c r="D271">
        <v>58.72</v>
      </c>
      <c r="G271" s="100">
        <v>39605</v>
      </c>
      <c r="H271" s="14">
        <f t="shared" si="12"/>
        <v>89.90105540897098</v>
      </c>
      <c r="I271" s="14">
        <f t="shared" si="13"/>
        <v>105.32760472610096</v>
      </c>
      <c r="J271" s="14">
        <f t="shared" si="14"/>
        <v>101.11933872912002</v>
      </c>
    </row>
    <row r="272" spans="1:10" ht="12">
      <c r="A272" s="100">
        <v>39608</v>
      </c>
      <c r="B272">
        <v>136.62</v>
      </c>
      <c r="C272">
        <v>48.77</v>
      </c>
      <c r="D272">
        <v>58.52</v>
      </c>
      <c r="G272" s="100">
        <v>39608</v>
      </c>
      <c r="H272" s="14">
        <f t="shared" si="12"/>
        <v>90.11873350923484</v>
      </c>
      <c r="I272" s="14">
        <f t="shared" si="13"/>
        <v>104.76906552094522</v>
      </c>
      <c r="J272" s="14">
        <f t="shared" si="14"/>
        <v>100.77492681246771</v>
      </c>
    </row>
    <row r="273" spans="1:10" ht="12">
      <c r="A273" s="100">
        <v>39609</v>
      </c>
      <c r="B273">
        <v>135.94</v>
      </c>
      <c r="C273">
        <v>48.54</v>
      </c>
      <c r="D273">
        <v>58.36</v>
      </c>
      <c r="G273" s="100">
        <v>39609</v>
      </c>
      <c r="H273" s="14">
        <f t="shared" si="12"/>
        <v>89.67018469656992</v>
      </c>
      <c r="I273" s="14">
        <f t="shared" si="13"/>
        <v>104.27497314715359</v>
      </c>
      <c r="J273" s="14">
        <f t="shared" si="14"/>
        <v>100.49939727914585</v>
      </c>
    </row>
    <row r="274" spans="1:10" ht="12">
      <c r="A274" s="100">
        <v>39610</v>
      </c>
      <c r="B274">
        <v>133.94</v>
      </c>
      <c r="C274">
        <v>47.37</v>
      </c>
      <c r="D274">
        <v>56.96</v>
      </c>
      <c r="G274" s="100">
        <v>39610</v>
      </c>
      <c r="H274" s="14">
        <f t="shared" si="12"/>
        <v>88.35092348284961</v>
      </c>
      <c r="I274" s="14">
        <f t="shared" si="13"/>
        <v>101.76154672395275</v>
      </c>
      <c r="J274" s="14">
        <f t="shared" si="14"/>
        <v>98.08851386257965</v>
      </c>
    </row>
    <row r="275" spans="1:10" ht="12">
      <c r="A275" s="100">
        <v>39611</v>
      </c>
      <c r="B275">
        <v>134.45</v>
      </c>
      <c r="C275">
        <v>47.42</v>
      </c>
      <c r="D275">
        <v>57.34</v>
      </c>
      <c r="G275" s="100">
        <v>39611</v>
      </c>
      <c r="H275" s="14">
        <f t="shared" si="12"/>
        <v>88.68733509234829</v>
      </c>
      <c r="I275" s="14">
        <f t="shared" si="13"/>
        <v>101.86895810955963</v>
      </c>
      <c r="J275" s="14">
        <f t="shared" si="14"/>
        <v>98.74289650421905</v>
      </c>
    </row>
    <row r="276" spans="1:10" ht="12">
      <c r="A276" s="100">
        <v>39612</v>
      </c>
      <c r="B276">
        <v>136.15</v>
      </c>
      <c r="C276">
        <v>48.37</v>
      </c>
      <c r="D276">
        <v>58.5</v>
      </c>
      <c r="G276" s="100">
        <v>39612</v>
      </c>
      <c r="H276" s="14">
        <f t="shared" si="12"/>
        <v>89.80870712401055</v>
      </c>
      <c r="I276" s="14">
        <f t="shared" si="13"/>
        <v>103.90977443609022</v>
      </c>
      <c r="J276" s="14">
        <f t="shared" si="14"/>
        <v>100.74048562080249</v>
      </c>
    </row>
    <row r="277" spans="1:10" ht="12">
      <c r="A277" s="100">
        <v>39615</v>
      </c>
      <c r="B277">
        <v>136.23</v>
      </c>
      <c r="C277">
        <v>48.8</v>
      </c>
      <c r="D277">
        <v>58.77</v>
      </c>
      <c r="G277" s="100">
        <v>39615</v>
      </c>
      <c r="H277" s="14">
        <f t="shared" si="12"/>
        <v>89.86147757255937</v>
      </c>
      <c r="I277" s="14">
        <f t="shared" si="13"/>
        <v>104.83351235230936</v>
      </c>
      <c r="J277" s="14">
        <f t="shared" si="14"/>
        <v>101.20544170828312</v>
      </c>
    </row>
    <row r="278" spans="1:10" ht="12">
      <c r="A278" s="100">
        <v>39616</v>
      </c>
      <c r="B278">
        <v>135.57</v>
      </c>
      <c r="C278">
        <v>48.54</v>
      </c>
      <c r="D278">
        <v>58.42</v>
      </c>
      <c r="G278" s="100">
        <v>39616</v>
      </c>
      <c r="H278" s="14">
        <f t="shared" si="12"/>
        <v>89.42612137203166</v>
      </c>
      <c r="I278" s="14">
        <f t="shared" si="13"/>
        <v>104.27497314715359</v>
      </c>
      <c r="J278" s="14">
        <f t="shared" si="14"/>
        <v>100.60272085414155</v>
      </c>
    </row>
    <row r="279" spans="1:10" ht="12">
      <c r="A279" s="100">
        <v>39617</v>
      </c>
      <c r="B279">
        <v>134.25</v>
      </c>
      <c r="C279">
        <v>48.02</v>
      </c>
      <c r="D279">
        <v>57.66</v>
      </c>
      <c r="G279" s="100">
        <v>39617</v>
      </c>
      <c r="H279" s="14">
        <f t="shared" si="12"/>
        <v>88.55540897097626</v>
      </c>
      <c r="I279" s="14">
        <f t="shared" si="13"/>
        <v>103.15789473684211</v>
      </c>
      <c r="J279" s="14">
        <f t="shared" si="14"/>
        <v>99.29395557086275</v>
      </c>
    </row>
    <row r="280" spans="1:10" ht="12">
      <c r="A280" s="100">
        <v>39618</v>
      </c>
      <c r="B280">
        <v>134.42</v>
      </c>
      <c r="C280">
        <v>48.77</v>
      </c>
      <c r="D280">
        <v>58.37</v>
      </c>
      <c r="G280" s="100">
        <v>39618</v>
      </c>
      <c r="H280" s="14">
        <f t="shared" si="12"/>
        <v>88.66754617414247</v>
      </c>
      <c r="I280" s="14">
        <f t="shared" si="13"/>
        <v>104.76906552094522</v>
      </c>
      <c r="J280" s="14">
        <f t="shared" si="14"/>
        <v>100.51661787497848</v>
      </c>
    </row>
    <row r="281" spans="1:10" ht="12">
      <c r="A281" s="100">
        <v>39619</v>
      </c>
      <c r="B281">
        <v>131.58</v>
      </c>
      <c r="C281">
        <v>47.42</v>
      </c>
      <c r="D281">
        <v>56.91</v>
      </c>
      <c r="G281" s="100">
        <v>39619</v>
      </c>
      <c r="H281" s="14">
        <f t="shared" si="12"/>
        <v>86.79419525065964</v>
      </c>
      <c r="I281" s="14">
        <f t="shared" si="13"/>
        <v>101.86895810955963</v>
      </c>
      <c r="J281" s="14">
        <f t="shared" si="14"/>
        <v>98.00241088341656</v>
      </c>
    </row>
    <row r="282" spans="1:10" ht="12">
      <c r="A282" s="100">
        <v>39622</v>
      </c>
      <c r="B282">
        <v>131.45</v>
      </c>
      <c r="C282">
        <v>47.05</v>
      </c>
      <c r="D282">
        <v>56.54</v>
      </c>
      <c r="G282" s="100">
        <v>39622</v>
      </c>
      <c r="H282" s="14">
        <f t="shared" si="12"/>
        <v>86.7084432717678</v>
      </c>
      <c r="I282" s="14">
        <f t="shared" si="13"/>
        <v>101.07411385606875</v>
      </c>
      <c r="J282" s="14">
        <f t="shared" si="14"/>
        <v>97.36524883760977</v>
      </c>
    </row>
    <row r="283" spans="1:10" ht="12">
      <c r="A283" s="100">
        <v>39623</v>
      </c>
      <c r="B283">
        <v>131.19</v>
      </c>
      <c r="C283">
        <v>46.81</v>
      </c>
      <c r="D283">
        <v>56.23</v>
      </c>
      <c r="G283" s="100">
        <v>39623</v>
      </c>
      <c r="H283" s="14">
        <f t="shared" si="12"/>
        <v>86.53693931398418</v>
      </c>
      <c r="I283" s="14">
        <f t="shared" si="13"/>
        <v>100.55853920515577</v>
      </c>
      <c r="J283" s="14">
        <f t="shared" si="14"/>
        <v>96.83141036679869</v>
      </c>
    </row>
    <row r="284" spans="1:10" ht="12">
      <c r="A284" s="100">
        <v>39624</v>
      </c>
      <c r="B284">
        <v>131.81</v>
      </c>
      <c r="C284">
        <v>47.57</v>
      </c>
      <c r="D284">
        <v>57.05</v>
      </c>
      <c r="G284" s="100">
        <v>39624</v>
      </c>
      <c r="H284" s="14">
        <f t="shared" si="12"/>
        <v>86.94591029023748</v>
      </c>
      <c r="I284" s="14">
        <f t="shared" si="13"/>
        <v>102.19119226638026</v>
      </c>
      <c r="J284" s="14">
        <f t="shared" si="14"/>
        <v>98.24349922507318</v>
      </c>
    </row>
    <row r="285" spans="1:10" ht="12">
      <c r="A285" s="100">
        <v>39625</v>
      </c>
      <c r="B285">
        <v>128.23</v>
      </c>
      <c r="C285">
        <v>45.65</v>
      </c>
      <c r="D285">
        <v>55.02</v>
      </c>
      <c r="G285" s="100">
        <v>39625</v>
      </c>
      <c r="H285" s="14">
        <f t="shared" si="12"/>
        <v>84.5844327176781</v>
      </c>
      <c r="I285" s="14">
        <f t="shared" si="13"/>
        <v>98.06659505907626</v>
      </c>
      <c r="J285" s="14">
        <f t="shared" si="14"/>
        <v>94.74771827105218</v>
      </c>
    </row>
    <row r="286" spans="1:10" ht="12">
      <c r="A286" s="100">
        <v>39626</v>
      </c>
      <c r="B286">
        <v>127.53</v>
      </c>
      <c r="C286">
        <v>45.65</v>
      </c>
      <c r="D286">
        <v>54.8</v>
      </c>
      <c r="G286" s="100">
        <v>39626</v>
      </c>
      <c r="H286" s="14">
        <f t="shared" si="12"/>
        <v>84.122691292876</v>
      </c>
      <c r="I286" s="14">
        <f t="shared" si="13"/>
        <v>98.06659505907626</v>
      </c>
      <c r="J286" s="14">
        <f t="shared" si="14"/>
        <v>94.36886516273462</v>
      </c>
    </row>
    <row r="287" spans="1:10" ht="12">
      <c r="A287" s="100">
        <v>39629</v>
      </c>
      <c r="B287">
        <v>127.98</v>
      </c>
      <c r="C287">
        <v>45.17</v>
      </c>
      <c r="D287">
        <v>54.19</v>
      </c>
      <c r="G287" s="100">
        <v>39629</v>
      </c>
      <c r="H287" s="14">
        <f t="shared" si="12"/>
        <v>84.41952506596306</v>
      </c>
      <c r="I287" s="14">
        <f t="shared" si="13"/>
        <v>97.03544575725029</v>
      </c>
      <c r="J287" s="14">
        <f t="shared" si="14"/>
        <v>93.31840881694507</v>
      </c>
    </row>
    <row r="288" spans="1:10" ht="12">
      <c r="A288" s="100">
        <v>39630</v>
      </c>
      <c r="B288">
        <v>128.38</v>
      </c>
      <c r="C288">
        <v>45.81</v>
      </c>
      <c r="D288">
        <v>54.35</v>
      </c>
      <c r="G288" s="100">
        <v>39630</v>
      </c>
      <c r="H288" s="14">
        <f t="shared" si="12"/>
        <v>84.68337730870712</v>
      </c>
      <c r="I288" s="14">
        <f t="shared" si="13"/>
        <v>98.41031149301827</v>
      </c>
      <c r="J288" s="14">
        <f t="shared" si="14"/>
        <v>93.59393835026692</v>
      </c>
    </row>
    <row r="289" spans="1:10" ht="12">
      <c r="A289" s="100">
        <v>39631</v>
      </c>
      <c r="B289">
        <v>126.18</v>
      </c>
      <c r="C289">
        <v>44.71</v>
      </c>
      <c r="D289">
        <v>53.38</v>
      </c>
      <c r="G289" s="100">
        <v>39631</v>
      </c>
      <c r="H289" s="14">
        <f t="shared" si="12"/>
        <v>83.23218997361478</v>
      </c>
      <c r="I289" s="14">
        <f t="shared" si="13"/>
        <v>96.04726100966703</v>
      </c>
      <c r="J289" s="14">
        <f t="shared" si="14"/>
        <v>91.92354055450319</v>
      </c>
    </row>
    <row r="290" spans="1:10" ht="12">
      <c r="A290" s="100">
        <v>39632</v>
      </c>
      <c r="B290">
        <v>126.31</v>
      </c>
      <c r="C290">
        <v>44.63</v>
      </c>
      <c r="D290">
        <v>53.37</v>
      </c>
      <c r="G290" s="100">
        <v>39632</v>
      </c>
      <c r="H290" s="14">
        <f t="shared" si="12"/>
        <v>83.3179419525066</v>
      </c>
      <c r="I290" s="14">
        <f t="shared" si="13"/>
        <v>95.87540279269604</v>
      </c>
      <c r="J290" s="14">
        <f t="shared" si="14"/>
        <v>91.90631995867057</v>
      </c>
    </row>
    <row r="291" spans="1:10" ht="12">
      <c r="A291" s="100">
        <v>39636</v>
      </c>
      <c r="B291">
        <v>125.02</v>
      </c>
      <c r="C291">
        <v>44.9</v>
      </c>
      <c r="D291">
        <v>53.7</v>
      </c>
      <c r="G291" s="100">
        <v>39636</v>
      </c>
      <c r="H291" s="14">
        <f t="shared" si="12"/>
        <v>82.46701846965699</v>
      </c>
      <c r="I291" s="14">
        <f t="shared" si="13"/>
        <v>96.45542427497314</v>
      </c>
      <c r="J291" s="14">
        <f t="shared" si="14"/>
        <v>92.4745996211469</v>
      </c>
    </row>
    <row r="292" spans="1:10" ht="12">
      <c r="A292" s="100">
        <v>39637</v>
      </c>
      <c r="B292">
        <v>127.24</v>
      </c>
      <c r="C292">
        <v>45.97</v>
      </c>
      <c r="D292">
        <v>54.16</v>
      </c>
      <c r="G292" s="100">
        <v>39637</v>
      </c>
      <c r="H292" s="14">
        <f t="shared" si="12"/>
        <v>83.93139841688654</v>
      </c>
      <c r="I292" s="14">
        <f t="shared" si="13"/>
        <v>98.75402792696026</v>
      </c>
      <c r="J292" s="14">
        <f t="shared" si="14"/>
        <v>93.26674702944722</v>
      </c>
    </row>
    <row r="293" spans="1:10" ht="12">
      <c r="A293" s="100">
        <v>39638</v>
      </c>
      <c r="B293">
        <v>124.79</v>
      </c>
      <c r="C293">
        <v>44.75</v>
      </c>
      <c r="D293">
        <v>52.49</v>
      </c>
      <c r="G293" s="100">
        <v>39638</v>
      </c>
      <c r="H293" s="14">
        <f t="shared" si="12"/>
        <v>82.31530343007917</v>
      </c>
      <c r="I293" s="14">
        <f t="shared" si="13"/>
        <v>96.13319011815253</v>
      </c>
      <c r="J293" s="14">
        <f t="shared" si="14"/>
        <v>90.39090752540038</v>
      </c>
    </row>
    <row r="294" spans="1:10" ht="12">
      <c r="A294" s="100">
        <v>39639</v>
      </c>
      <c r="B294">
        <v>125.3</v>
      </c>
      <c r="C294">
        <v>45.28</v>
      </c>
      <c r="D294">
        <v>53.17</v>
      </c>
      <c r="G294" s="100">
        <v>39639</v>
      </c>
      <c r="H294" s="14">
        <f t="shared" si="12"/>
        <v>82.65171503957784</v>
      </c>
      <c r="I294" s="14">
        <f t="shared" si="13"/>
        <v>97.2717508055854</v>
      </c>
      <c r="J294" s="14">
        <f t="shared" si="14"/>
        <v>91.56190804201826</v>
      </c>
    </row>
    <row r="295" spans="1:10" ht="12">
      <c r="A295" s="100">
        <v>39640</v>
      </c>
      <c r="B295">
        <v>123.84</v>
      </c>
      <c r="C295">
        <v>44.56</v>
      </c>
      <c r="D295">
        <v>52.74</v>
      </c>
      <c r="G295" s="100">
        <v>39640</v>
      </c>
      <c r="H295" s="14">
        <f t="shared" si="12"/>
        <v>81.688654353562</v>
      </c>
      <c r="I295" s="14">
        <f t="shared" si="13"/>
        <v>95.72502685284641</v>
      </c>
      <c r="J295" s="14">
        <f t="shared" si="14"/>
        <v>90.82142242121579</v>
      </c>
    </row>
    <row r="296" spans="1:10" ht="12">
      <c r="A296" s="100">
        <v>39643</v>
      </c>
      <c r="B296">
        <v>122.72</v>
      </c>
      <c r="C296">
        <v>44.23</v>
      </c>
      <c r="D296">
        <v>52.15</v>
      </c>
      <c r="G296" s="100">
        <v>39643</v>
      </c>
      <c r="H296" s="14">
        <f t="shared" si="12"/>
        <v>80.94986807387863</v>
      </c>
      <c r="I296" s="14">
        <f t="shared" si="13"/>
        <v>95.01611170784103</v>
      </c>
      <c r="J296" s="14">
        <f t="shared" si="14"/>
        <v>89.80540726709144</v>
      </c>
    </row>
    <row r="297" spans="1:10" ht="12">
      <c r="A297" s="100">
        <v>39644</v>
      </c>
      <c r="B297">
        <v>120.99</v>
      </c>
      <c r="C297">
        <v>44.24</v>
      </c>
      <c r="D297">
        <v>52.3</v>
      </c>
      <c r="G297" s="100">
        <v>39644</v>
      </c>
      <c r="H297" s="14">
        <f t="shared" si="12"/>
        <v>79.80870712401055</v>
      </c>
      <c r="I297" s="14">
        <f t="shared" si="13"/>
        <v>95.03759398496243</v>
      </c>
      <c r="J297" s="14">
        <f t="shared" si="14"/>
        <v>90.06371620458067</v>
      </c>
    </row>
    <row r="298" spans="1:10" ht="12">
      <c r="A298" s="100">
        <v>39645</v>
      </c>
      <c r="B298">
        <v>123.96</v>
      </c>
      <c r="C298">
        <v>45.34</v>
      </c>
      <c r="D298">
        <v>53.39</v>
      </c>
      <c r="G298" s="100">
        <v>39645</v>
      </c>
      <c r="H298" s="14">
        <f t="shared" si="12"/>
        <v>81.76781002638522</v>
      </c>
      <c r="I298" s="14">
        <f t="shared" si="13"/>
        <v>97.40064446831366</v>
      </c>
      <c r="J298" s="14">
        <f t="shared" si="14"/>
        <v>91.9407611503358</v>
      </c>
    </row>
    <row r="299" spans="1:10" ht="12">
      <c r="A299" s="100">
        <v>39646</v>
      </c>
      <c r="B299">
        <v>125.2</v>
      </c>
      <c r="C299">
        <v>45.64</v>
      </c>
      <c r="D299">
        <v>54.21</v>
      </c>
      <c r="G299" s="100">
        <v>39646</v>
      </c>
      <c r="H299" s="14">
        <f t="shared" si="12"/>
        <v>82.58575197889184</v>
      </c>
      <c r="I299" s="14">
        <f t="shared" si="13"/>
        <v>98.04511278195488</v>
      </c>
      <c r="J299" s="14">
        <f t="shared" si="14"/>
        <v>93.3528500086103</v>
      </c>
    </row>
    <row r="300" spans="1:10" ht="12">
      <c r="A300" s="100">
        <v>39647</v>
      </c>
      <c r="B300">
        <v>125.98</v>
      </c>
      <c r="C300">
        <v>44.59</v>
      </c>
      <c r="D300">
        <v>53.29</v>
      </c>
      <c r="G300" s="100">
        <v>39647</v>
      </c>
      <c r="H300" s="14">
        <f t="shared" si="12"/>
        <v>83.10026385224275</v>
      </c>
      <c r="I300" s="14">
        <f t="shared" si="13"/>
        <v>95.78947368421053</v>
      </c>
      <c r="J300" s="14">
        <f t="shared" si="14"/>
        <v>91.76855519200964</v>
      </c>
    </row>
    <row r="301" spans="1:10" ht="12">
      <c r="A301" s="100">
        <v>39650</v>
      </c>
      <c r="B301">
        <v>126.05</v>
      </c>
      <c r="C301">
        <v>44.78</v>
      </c>
      <c r="D301">
        <v>53.09</v>
      </c>
      <c r="G301" s="100">
        <v>39650</v>
      </c>
      <c r="H301" s="14">
        <f t="shared" si="12"/>
        <v>83.14643799472296</v>
      </c>
      <c r="I301" s="14">
        <f t="shared" si="13"/>
        <v>96.19763694951665</v>
      </c>
      <c r="J301" s="14">
        <f t="shared" si="14"/>
        <v>91.42414327535732</v>
      </c>
    </row>
    <row r="302" spans="1:10" ht="12">
      <c r="A302" s="100">
        <v>39651</v>
      </c>
      <c r="B302">
        <v>127.48</v>
      </c>
      <c r="C302">
        <v>44.78</v>
      </c>
      <c r="D302">
        <v>52.88</v>
      </c>
      <c r="G302" s="100">
        <v>39651</v>
      </c>
      <c r="H302" s="14">
        <f t="shared" si="12"/>
        <v>84.08970976253298</v>
      </c>
      <c r="I302" s="14">
        <f t="shared" si="13"/>
        <v>96.19763694951665</v>
      </c>
      <c r="J302" s="14">
        <f t="shared" si="14"/>
        <v>91.06251076287239</v>
      </c>
    </row>
    <row r="303" spans="1:10" ht="12">
      <c r="A303" s="100">
        <v>39652</v>
      </c>
      <c r="B303">
        <v>128.17</v>
      </c>
      <c r="C303">
        <v>45.37</v>
      </c>
      <c r="D303">
        <v>53.58</v>
      </c>
      <c r="G303" s="100">
        <v>39652</v>
      </c>
      <c r="H303" s="14">
        <f t="shared" si="12"/>
        <v>84.54485488126649</v>
      </c>
      <c r="I303" s="14">
        <f t="shared" si="13"/>
        <v>97.46509129967777</v>
      </c>
      <c r="J303" s="14">
        <f t="shared" si="14"/>
        <v>92.2679524711555</v>
      </c>
    </row>
    <row r="304" spans="1:10" ht="12">
      <c r="A304" s="100">
        <v>39653</v>
      </c>
      <c r="B304">
        <v>125.51</v>
      </c>
      <c r="C304">
        <v>44.69</v>
      </c>
      <c r="D304">
        <v>52.67</v>
      </c>
      <c r="G304" s="100">
        <v>39653</v>
      </c>
      <c r="H304" s="14">
        <f t="shared" si="12"/>
        <v>82.79023746701849</v>
      </c>
      <c r="I304" s="14">
        <f t="shared" si="13"/>
        <v>96.00429645542428</v>
      </c>
      <c r="J304" s="14">
        <f t="shared" si="14"/>
        <v>90.70087825038746</v>
      </c>
    </row>
    <row r="305" spans="1:10" ht="12">
      <c r="A305" s="100">
        <v>39654</v>
      </c>
      <c r="B305">
        <v>125.48</v>
      </c>
      <c r="C305">
        <v>45.27</v>
      </c>
      <c r="D305">
        <v>53.43</v>
      </c>
      <c r="G305" s="100">
        <v>39654</v>
      </c>
      <c r="H305" s="14">
        <f t="shared" si="12"/>
        <v>82.77044854881267</v>
      </c>
      <c r="I305" s="14">
        <f t="shared" si="13"/>
        <v>97.25026852846403</v>
      </c>
      <c r="J305" s="14">
        <f t="shared" si="14"/>
        <v>92.00964353366626</v>
      </c>
    </row>
    <row r="306" spans="1:10" ht="12">
      <c r="A306" s="100">
        <v>39657</v>
      </c>
      <c r="B306">
        <v>123.64</v>
      </c>
      <c r="C306">
        <v>44.42</v>
      </c>
      <c r="D306">
        <v>52.41</v>
      </c>
      <c r="G306" s="100">
        <v>39657</v>
      </c>
      <c r="H306" s="14">
        <f t="shared" si="12"/>
        <v>81.55672823218998</v>
      </c>
      <c r="I306" s="14">
        <f t="shared" si="13"/>
        <v>95.42427497314716</v>
      </c>
      <c r="J306" s="14">
        <f t="shared" si="14"/>
        <v>90.25314275873944</v>
      </c>
    </row>
    <row r="307" spans="1:10" ht="12">
      <c r="A307" s="100">
        <v>39658</v>
      </c>
      <c r="B307">
        <v>126.28</v>
      </c>
      <c r="C307">
        <v>45.34</v>
      </c>
      <c r="D307">
        <v>53.4</v>
      </c>
      <c r="G307" s="100">
        <v>39658</v>
      </c>
      <c r="H307" s="14">
        <f t="shared" si="12"/>
        <v>83.2981530343008</v>
      </c>
      <c r="I307" s="14">
        <f t="shared" si="13"/>
        <v>97.40064446831366</v>
      </c>
      <c r="J307" s="14">
        <f t="shared" si="14"/>
        <v>91.95798174616841</v>
      </c>
    </row>
    <row r="308" spans="1:10" ht="12">
      <c r="A308" s="100">
        <v>39659</v>
      </c>
      <c r="B308">
        <v>128.53</v>
      </c>
      <c r="C308">
        <v>45.57</v>
      </c>
      <c r="D308">
        <v>53.73</v>
      </c>
      <c r="G308" s="100">
        <v>39659</v>
      </c>
      <c r="H308" s="14">
        <f t="shared" si="12"/>
        <v>84.78232189973616</v>
      </c>
      <c r="I308" s="14">
        <f t="shared" si="13"/>
        <v>97.89473684210527</v>
      </c>
      <c r="J308" s="14">
        <f t="shared" si="14"/>
        <v>92.52626140864474</v>
      </c>
    </row>
    <row r="309" spans="1:10" ht="12">
      <c r="A309" s="100">
        <v>39660</v>
      </c>
      <c r="B309">
        <v>126.83</v>
      </c>
      <c r="C309">
        <v>45.46</v>
      </c>
      <c r="D309">
        <v>53.49</v>
      </c>
      <c r="G309" s="100">
        <v>39660</v>
      </c>
      <c r="H309" s="14">
        <f t="shared" si="12"/>
        <v>83.66094986807389</v>
      </c>
      <c r="I309" s="14">
        <f t="shared" si="13"/>
        <v>97.65843179377015</v>
      </c>
      <c r="J309" s="14">
        <f t="shared" si="14"/>
        <v>92.11296710866196</v>
      </c>
    </row>
    <row r="310" spans="1:10" ht="12">
      <c r="A310" s="100">
        <v>39661</v>
      </c>
      <c r="B310">
        <v>126.16</v>
      </c>
      <c r="C310">
        <v>44.88</v>
      </c>
      <c r="D310">
        <v>53.15</v>
      </c>
      <c r="G310" s="100">
        <v>39661</v>
      </c>
      <c r="H310" s="14">
        <f t="shared" si="12"/>
        <v>83.21899736147758</v>
      </c>
      <c r="I310" s="14">
        <f t="shared" si="13"/>
        <v>96.4124597207304</v>
      </c>
      <c r="J310" s="14">
        <f t="shared" si="14"/>
        <v>91.52746685035302</v>
      </c>
    </row>
    <row r="311" spans="1:10" ht="12">
      <c r="A311" s="100">
        <v>39664</v>
      </c>
      <c r="B311">
        <v>124.99</v>
      </c>
      <c r="C311">
        <v>44.43</v>
      </c>
      <c r="D311">
        <v>52.95</v>
      </c>
      <c r="G311" s="100">
        <v>39664</v>
      </c>
      <c r="H311" s="14">
        <f t="shared" si="12"/>
        <v>82.44722955145119</v>
      </c>
      <c r="I311" s="14">
        <f t="shared" si="13"/>
        <v>95.44575725026854</v>
      </c>
      <c r="J311" s="14">
        <f t="shared" si="14"/>
        <v>91.18305493370072</v>
      </c>
    </row>
    <row r="312" spans="1:10" ht="12">
      <c r="A312" s="100">
        <v>39665</v>
      </c>
      <c r="B312">
        <v>128.36</v>
      </c>
      <c r="C312">
        <v>45.93</v>
      </c>
      <c r="D312">
        <v>54.33</v>
      </c>
      <c r="G312" s="100">
        <v>39665</v>
      </c>
      <c r="H312" s="14">
        <f t="shared" si="12"/>
        <v>84.67018469656993</v>
      </c>
      <c r="I312" s="14">
        <f t="shared" si="13"/>
        <v>98.66809881847476</v>
      </c>
      <c r="J312" s="14">
        <f t="shared" si="14"/>
        <v>93.55949715860167</v>
      </c>
    </row>
    <row r="313" spans="1:10" ht="12">
      <c r="A313" s="100">
        <v>39666</v>
      </c>
      <c r="B313">
        <v>128.93</v>
      </c>
      <c r="C313">
        <v>46.63</v>
      </c>
      <c r="D313">
        <v>55.15</v>
      </c>
      <c r="G313" s="100">
        <v>39666</v>
      </c>
      <c r="H313" s="14">
        <f t="shared" si="12"/>
        <v>85.04617414248023</v>
      </c>
      <c r="I313" s="14">
        <f t="shared" si="13"/>
        <v>100.171858216971</v>
      </c>
      <c r="J313" s="14">
        <f t="shared" si="14"/>
        <v>94.97158601687619</v>
      </c>
    </row>
    <row r="314" spans="1:10" ht="12">
      <c r="A314" s="100">
        <v>39667</v>
      </c>
      <c r="B314">
        <v>127.01</v>
      </c>
      <c r="C314">
        <v>46.27</v>
      </c>
      <c r="D314">
        <v>55.24</v>
      </c>
      <c r="G314" s="100">
        <v>39667</v>
      </c>
      <c r="H314" s="14">
        <f t="shared" si="12"/>
        <v>83.77968337730871</v>
      </c>
      <c r="I314" s="14">
        <f t="shared" si="13"/>
        <v>99.39849624060152</v>
      </c>
      <c r="J314" s="14">
        <f t="shared" si="14"/>
        <v>95.12657137936972</v>
      </c>
    </row>
    <row r="315" spans="1:10" ht="12">
      <c r="A315" s="100">
        <v>39668</v>
      </c>
      <c r="B315">
        <v>129.37</v>
      </c>
      <c r="C315">
        <v>47.32</v>
      </c>
      <c r="D315">
        <v>56.26</v>
      </c>
      <c r="G315" s="100">
        <v>39668</v>
      </c>
      <c r="H315" s="14">
        <f t="shared" si="12"/>
        <v>85.33641160949868</v>
      </c>
      <c r="I315" s="14">
        <f t="shared" si="13"/>
        <v>101.65413533834587</v>
      </c>
      <c r="J315" s="14">
        <f t="shared" si="14"/>
        <v>96.88307215429653</v>
      </c>
    </row>
    <row r="316" spans="1:10" ht="12">
      <c r="A316" s="100">
        <v>39671</v>
      </c>
      <c r="B316">
        <v>130.71</v>
      </c>
      <c r="C316">
        <v>47.75</v>
      </c>
      <c r="D316">
        <v>56.64</v>
      </c>
      <c r="G316" s="100">
        <v>39671</v>
      </c>
      <c r="H316" s="14">
        <f t="shared" si="12"/>
        <v>86.2203166226913</v>
      </c>
      <c r="I316" s="14">
        <f t="shared" si="13"/>
        <v>102.577873254565</v>
      </c>
      <c r="J316" s="14">
        <f t="shared" si="14"/>
        <v>97.53745479593594</v>
      </c>
    </row>
    <row r="317" spans="1:10" ht="12">
      <c r="A317" s="100">
        <v>39672</v>
      </c>
      <c r="B317">
        <v>129.35</v>
      </c>
      <c r="C317">
        <v>47.8</v>
      </c>
      <c r="D317">
        <v>56.69</v>
      </c>
      <c r="G317" s="100">
        <v>39672</v>
      </c>
      <c r="H317" s="14">
        <f t="shared" si="12"/>
        <v>85.32321899736147</v>
      </c>
      <c r="I317" s="14">
        <f t="shared" si="13"/>
        <v>102.68528464017186</v>
      </c>
      <c r="J317" s="14">
        <f t="shared" si="14"/>
        <v>97.62355777509902</v>
      </c>
    </row>
    <row r="318" spans="1:10" ht="12">
      <c r="A318" s="100">
        <v>39673</v>
      </c>
      <c r="B318">
        <v>128.57</v>
      </c>
      <c r="C318">
        <v>47.7</v>
      </c>
      <c r="D318">
        <v>56.66</v>
      </c>
      <c r="G318" s="100">
        <v>39673</v>
      </c>
      <c r="H318" s="14">
        <f t="shared" si="12"/>
        <v>84.80870712401055</v>
      </c>
      <c r="I318" s="14">
        <f t="shared" si="13"/>
        <v>102.47046186895813</v>
      </c>
      <c r="J318" s="14">
        <f t="shared" si="14"/>
        <v>97.57189598760117</v>
      </c>
    </row>
    <row r="319" spans="1:10" ht="12">
      <c r="A319" s="100">
        <v>39674</v>
      </c>
      <c r="B319">
        <v>129.54</v>
      </c>
      <c r="C319">
        <v>48.25</v>
      </c>
      <c r="D319">
        <v>57.01</v>
      </c>
      <c r="G319" s="100">
        <v>39674</v>
      </c>
      <c r="H319" s="14">
        <f t="shared" si="12"/>
        <v>85.44854881266491</v>
      </c>
      <c r="I319" s="14">
        <f t="shared" si="13"/>
        <v>103.65198711063373</v>
      </c>
      <c r="J319" s="14">
        <f t="shared" si="14"/>
        <v>98.17461684174272</v>
      </c>
    </row>
    <row r="320" spans="1:10" ht="12">
      <c r="A320" s="100">
        <v>39675</v>
      </c>
      <c r="B320">
        <v>130.17</v>
      </c>
      <c r="C320">
        <v>48.16</v>
      </c>
      <c r="D320">
        <v>57.04</v>
      </c>
      <c r="G320" s="100">
        <v>39675</v>
      </c>
      <c r="H320" s="14">
        <f t="shared" si="12"/>
        <v>85.8641160949868</v>
      </c>
      <c r="I320" s="14">
        <f t="shared" si="13"/>
        <v>103.45864661654136</v>
      </c>
      <c r="J320" s="14">
        <f t="shared" si="14"/>
        <v>98.22627862924057</v>
      </c>
    </row>
    <row r="321" spans="1:10" ht="12">
      <c r="A321" s="100">
        <v>39678</v>
      </c>
      <c r="B321">
        <v>128.39</v>
      </c>
      <c r="C321">
        <v>47.6</v>
      </c>
      <c r="D321">
        <v>56.31</v>
      </c>
      <c r="G321" s="100">
        <v>39678</v>
      </c>
      <c r="H321" s="14">
        <f t="shared" si="12"/>
        <v>84.68997361477571</v>
      </c>
      <c r="I321" s="14">
        <f t="shared" si="13"/>
        <v>102.25563909774438</v>
      </c>
      <c r="J321" s="14">
        <f t="shared" si="14"/>
        <v>96.96917513345961</v>
      </c>
    </row>
    <row r="322" spans="1:10" ht="12">
      <c r="A322" s="100">
        <v>39679</v>
      </c>
      <c r="B322">
        <v>126.99</v>
      </c>
      <c r="C322">
        <v>47.01</v>
      </c>
      <c r="D322">
        <v>55.47</v>
      </c>
      <c r="G322" s="100">
        <v>39679</v>
      </c>
      <c r="H322" s="14">
        <f t="shared" si="12"/>
        <v>83.76649076517151</v>
      </c>
      <c r="I322" s="14">
        <f t="shared" si="13"/>
        <v>100.98818474758325</v>
      </c>
      <c r="J322" s="14">
        <f t="shared" si="14"/>
        <v>95.52264508351989</v>
      </c>
    </row>
    <row r="323" spans="1:10" ht="12">
      <c r="A323" s="100">
        <v>39680</v>
      </c>
      <c r="B323">
        <v>127.58</v>
      </c>
      <c r="C323">
        <v>47.09</v>
      </c>
      <c r="D323">
        <v>55.64</v>
      </c>
      <c r="G323" s="100">
        <v>39680</v>
      </c>
      <c r="H323" s="14">
        <f t="shared" si="12"/>
        <v>84.15567282321899</v>
      </c>
      <c r="I323" s="14">
        <f t="shared" si="13"/>
        <v>101.16004296455425</v>
      </c>
      <c r="J323" s="14">
        <f t="shared" si="14"/>
        <v>95.81539521267436</v>
      </c>
    </row>
    <row r="324" spans="1:10" ht="12">
      <c r="A324" s="100">
        <v>39681</v>
      </c>
      <c r="B324">
        <v>127.8</v>
      </c>
      <c r="C324">
        <v>46.87</v>
      </c>
      <c r="D324">
        <v>55.62</v>
      </c>
      <c r="G324" s="100">
        <v>39681</v>
      </c>
      <c r="H324" s="14">
        <f t="shared" si="12"/>
        <v>84.30079155672824</v>
      </c>
      <c r="I324" s="14">
        <f t="shared" si="13"/>
        <v>100.687432867884</v>
      </c>
      <c r="J324" s="14">
        <f t="shared" si="14"/>
        <v>95.78095402100912</v>
      </c>
    </row>
    <row r="325" spans="1:10" ht="12">
      <c r="A325" s="100">
        <v>39682</v>
      </c>
      <c r="B325">
        <v>129.65</v>
      </c>
      <c r="C325">
        <v>47.49</v>
      </c>
      <c r="D325">
        <v>56.38</v>
      </c>
      <c r="G325" s="100">
        <v>39682</v>
      </c>
      <c r="H325" s="14">
        <f aca="true" t="shared" si="15" ref="H325:H388">B325/$B$4*100</f>
        <v>85.52110817941954</v>
      </c>
      <c r="I325" s="14">
        <f aca="true" t="shared" si="16" ref="I325:I388">C325/$C$4*100</f>
        <v>102.01933404940924</v>
      </c>
      <c r="J325" s="14">
        <f aca="true" t="shared" si="17" ref="J325:J388">D325/$D$4*100</f>
        <v>97.08971930428794</v>
      </c>
    </row>
    <row r="326" spans="1:10" ht="12">
      <c r="A326" s="100">
        <v>39685</v>
      </c>
      <c r="B326">
        <v>127.02</v>
      </c>
      <c r="C326">
        <v>46.49</v>
      </c>
      <c r="D326">
        <v>55.42</v>
      </c>
      <c r="G326" s="100">
        <v>39685</v>
      </c>
      <c r="H326" s="14">
        <f t="shared" si="15"/>
        <v>83.7862796833773</v>
      </c>
      <c r="I326" s="14">
        <f t="shared" si="16"/>
        <v>99.87110633727177</v>
      </c>
      <c r="J326" s="14">
        <f t="shared" si="17"/>
        <v>95.43654210435682</v>
      </c>
    </row>
    <row r="327" spans="1:10" ht="12">
      <c r="A327" s="100">
        <v>39686</v>
      </c>
      <c r="B327">
        <v>127.39</v>
      </c>
      <c r="C327">
        <v>46.43</v>
      </c>
      <c r="D327">
        <v>55.16</v>
      </c>
      <c r="G327" s="100">
        <v>39686</v>
      </c>
      <c r="H327" s="14">
        <f t="shared" si="15"/>
        <v>84.03034300791558</v>
      </c>
      <c r="I327" s="14">
        <f t="shared" si="16"/>
        <v>99.74221267454351</v>
      </c>
      <c r="J327" s="14">
        <f t="shared" si="17"/>
        <v>94.9888066127088</v>
      </c>
    </row>
    <row r="328" spans="1:10" ht="12">
      <c r="A328" s="100">
        <v>39687</v>
      </c>
      <c r="B328">
        <v>128.63</v>
      </c>
      <c r="C328">
        <v>46.73</v>
      </c>
      <c r="D328">
        <v>55.55</v>
      </c>
      <c r="G328" s="100">
        <v>39687</v>
      </c>
      <c r="H328" s="14">
        <f t="shared" si="15"/>
        <v>84.84828496042216</v>
      </c>
      <c r="I328" s="14">
        <f t="shared" si="16"/>
        <v>100.38668098818475</v>
      </c>
      <c r="J328" s="14">
        <f t="shared" si="17"/>
        <v>95.66040985018081</v>
      </c>
    </row>
    <row r="329" spans="1:10" ht="12">
      <c r="A329" s="100">
        <v>39688</v>
      </c>
      <c r="B329">
        <v>130.19</v>
      </c>
      <c r="C329">
        <v>47.11</v>
      </c>
      <c r="D329">
        <v>56.11</v>
      </c>
      <c r="G329" s="100">
        <v>39688</v>
      </c>
      <c r="H329" s="14">
        <f t="shared" si="15"/>
        <v>85.87730870712402</v>
      </c>
      <c r="I329" s="14">
        <f t="shared" si="16"/>
        <v>101.20300751879701</v>
      </c>
      <c r="J329" s="14">
        <f t="shared" si="17"/>
        <v>96.6247632168073</v>
      </c>
    </row>
    <row r="330" spans="1:10" ht="12">
      <c r="A330" s="100">
        <v>39689</v>
      </c>
      <c r="B330">
        <v>128.79</v>
      </c>
      <c r="C330">
        <v>46.12</v>
      </c>
      <c r="D330">
        <v>54.8</v>
      </c>
      <c r="G330" s="100">
        <v>39689</v>
      </c>
      <c r="H330" s="14">
        <f t="shared" si="15"/>
        <v>84.95382585751979</v>
      </c>
      <c r="I330" s="14">
        <f t="shared" si="16"/>
        <v>99.07626208378089</v>
      </c>
      <c r="J330" s="14">
        <f t="shared" si="17"/>
        <v>94.36886516273462</v>
      </c>
    </row>
    <row r="331" spans="1:10" ht="12">
      <c r="A331" s="100">
        <v>39693</v>
      </c>
      <c r="B331">
        <v>127.99</v>
      </c>
      <c r="C331">
        <v>45.55</v>
      </c>
      <c r="D331">
        <v>53.92</v>
      </c>
      <c r="G331" s="100">
        <v>39693</v>
      </c>
      <c r="H331" s="14">
        <f t="shared" si="15"/>
        <v>84.42612137203166</v>
      </c>
      <c r="I331" s="14">
        <f t="shared" si="16"/>
        <v>97.85177228786252</v>
      </c>
      <c r="J331" s="14">
        <f t="shared" si="17"/>
        <v>92.85345272946445</v>
      </c>
    </row>
    <row r="332" spans="1:10" ht="12">
      <c r="A332" s="100">
        <v>39694</v>
      </c>
      <c r="B332">
        <v>127.88</v>
      </c>
      <c r="C332">
        <v>45.12</v>
      </c>
      <c r="D332">
        <v>52.97</v>
      </c>
      <c r="G332" s="100">
        <v>39694</v>
      </c>
      <c r="H332" s="14">
        <f t="shared" si="15"/>
        <v>84.35356200527706</v>
      </c>
      <c r="I332" s="14">
        <f t="shared" si="16"/>
        <v>96.92803437164339</v>
      </c>
      <c r="J332" s="14">
        <f t="shared" si="17"/>
        <v>91.21749612536594</v>
      </c>
    </row>
    <row r="333" spans="1:10" ht="12">
      <c r="A333" s="100">
        <v>39695</v>
      </c>
      <c r="B333">
        <v>124.03</v>
      </c>
      <c r="C333">
        <v>43.66</v>
      </c>
      <c r="D333">
        <v>51.33</v>
      </c>
      <c r="G333" s="100">
        <v>39695</v>
      </c>
      <c r="H333" s="14">
        <f t="shared" si="15"/>
        <v>81.81398416886545</v>
      </c>
      <c r="I333" s="14">
        <f t="shared" si="16"/>
        <v>93.79162191192266</v>
      </c>
      <c r="J333" s="14">
        <f t="shared" si="17"/>
        <v>88.39331840881695</v>
      </c>
    </row>
    <row r="334" spans="1:10" ht="12">
      <c r="A334" s="100">
        <v>39696</v>
      </c>
      <c r="B334">
        <v>124.42</v>
      </c>
      <c r="C334">
        <v>43.45</v>
      </c>
      <c r="D334">
        <v>51.15</v>
      </c>
      <c r="G334" s="100">
        <v>39696</v>
      </c>
      <c r="H334" s="14">
        <f t="shared" si="15"/>
        <v>82.0712401055409</v>
      </c>
      <c r="I334" s="14">
        <f t="shared" si="16"/>
        <v>93.3404940923738</v>
      </c>
      <c r="J334" s="14">
        <f t="shared" si="17"/>
        <v>88.08334768382986</v>
      </c>
    </row>
    <row r="335" spans="1:10" ht="12">
      <c r="A335" s="100">
        <v>39699</v>
      </c>
      <c r="B335">
        <v>126.99</v>
      </c>
      <c r="C335">
        <v>43.37</v>
      </c>
      <c r="D335">
        <v>51.36</v>
      </c>
      <c r="G335" s="100">
        <v>39699</v>
      </c>
      <c r="H335" s="14">
        <f t="shared" si="15"/>
        <v>83.76649076517151</v>
      </c>
      <c r="I335" s="14">
        <f t="shared" si="16"/>
        <v>93.1686358754028</v>
      </c>
      <c r="J335" s="14">
        <f t="shared" si="17"/>
        <v>88.44498019631479</v>
      </c>
    </row>
    <row r="336" spans="1:10" ht="12">
      <c r="A336" s="100">
        <v>39700</v>
      </c>
      <c r="B336">
        <v>123.22</v>
      </c>
      <c r="C336">
        <v>42.45</v>
      </c>
      <c r="D336">
        <v>50.3</v>
      </c>
      <c r="G336" s="100">
        <v>39700</v>
      </c>
      <c r="H336" s="14">
        <f t="shared" si="15"/>
        <v>81.27968337730871</v>
      </c>
      <c r="I336" s="14">
        <f t="shared" si="16"/>
        <v>91.19226638023632</v>
      </c>
      <c r="J336" s="14">
        <f t="shared" si="17"/>
        <v>86.61959703805752</v>
      </c>
    </row>
    <row r="337" spans="1:10" ht="12">
      <c r="A337" s="100">
        <v>39701</v>
      </c>
      <c r="B337">
        <v>123.72</v>
      </c>
      <c r="C337">
        <v>42.8</v>
      </c>
      <c r="D337">
        <v>50.6</v>
      </c>
      <c r="G337" s="100">
        <v>39701</v>
      </c>
      <c r="H337" s="14">
        <f t="shared" si="15"/>
        <v>81.6094986807388</v>
      </c>
      <c r="I337" s="14">
        <f t="shared" si="16"/>
        <v>91.94414607948443</v>
      </c>
      <c r="J337" s="14">
        <f t="shared" si="17"/>
        <v>87.13621491303599</v>
      </c>
    </row>
    <row r="338" spans="1:10" ht="12">
      <c r="A338" s="100">
        <v>39702</v>
      </c>
      <c r="B338">
        <v>125.51</v>
      </c>
      <c r="C338">
        <v>43.6</v>
      </c>
      <c r="D338">
        <v>51.22</v>
      </c>
      <c r="G338" s="100">
        <v>39702</v>
      </c>
      <c r="H338" s="14">
        <f t="shared" si="15"/>
        <v>82.79023746701849</v>
      </c>
      <c r="I338" s="14">
        <f t="shared" si="16"/>
        <v>93.66272824919443</v>
      </c>
      <c r="J338" s="14">
        <f t="shared" si="17"/>
        <v>88.20389185465817</v>
      </c>
    </row>
    <row r="339" spans="1:10" ht="12">
      <c r="A339" s="100">
        <v>39703</v>
      </c>
      <c r="B339">
        <v>126.09</v>
      </c>
      <c r="C339">
        <v>43.43</v>
      </c>
      <c r="D339">
        <v>51.3</v>
      </c>
      <c r="G339" s="100">
        <v>39703</v>
      </c>
      <c r="H339" s="14">
        <f t="shared" si="15"/>
        <v>83.17282321899737</v>
      </c>
      <c r="I339" s="14">
        <f t="shared" si="16"/>
        <v>93.29752953813106</v>
      </c>
      <c r="J339" s="14">
        <f t="shared" si="17"/>
        <v>88.34165662131909</v>
      </c>
    </row>
    <row r="340" spans="1:10" ht="12">
      <c r="A340" s="100">
        <v>39706</v>
      </c>
      <c r="B340">
        <v>120.09</v>
      </c>
      <c r="C340">
        <v>42.08</v>
      </c>
      <c r="D340">
        <v>49.45</v>
      </c>
      <c r="G340" s="100">
        <v>39706</v>
      </c>
      <c r="H340" s="14">
        <f t="shared" si="15"/>
        <v>79.21503957783642</v>
      </c>
      <c r="I340" s="14">
        <f t="shared" si="16"/>
        <v>90.39742212674544</v>
      </c>
      <c r="J340" s="14">
        <f t="shared" si="17"/>
        <v>85.15584639228517</v>
      </c>
    </row>
    <row r="341" spans="1:10" ht="12">
      <c r="A341" s="100">
        <v>39707</v>
      </c>
      <c r="B341">
        <v>122.1</v>
      </c>
      <c r="C341">
        <v>42.41</v>
      </c>
      <c r="D341">
        <v>49.54</v>
      </c>
      <c r="G341" s="100">
        <v>39707</v>
      </c>
      <c r="H341" s="14">
        <f t="shared" si="15"/>
        <v>80.54089709762533</v>
      </c>
      <c r="I341" s="14">
        <f t="shared" si="16"/>
        <v>91.1063372717508</v>
      </c>
      <c r="J341" s="14">
        <f t="shared" si="17"/>
        <v>85.31083175477872</v>
      </c>
    </row>
    <row r="342" spans="1:10" ht="12">
      <c r="A342" s="100">
        <v>39708</v>
      </c>
      <c r="B342">
        <v>116.61</v>
      </c>
      <c r="C342">
        <v>40.21</v>
      </c>
      <c r="D342">
        <v>47.35</v>
      </c>
      <c r="G342" s="100">
        <v>39708</v>
      </c>
      <c r="H342" s="14">
        <f t="shared" si="15"/>
        <v>76.91952506596307</v>
      </c>
      <c r="I342" s="14">
        <f t="shared" si="16"/>
        <v>86.38023630504834</v>
      </c>
      <c r="J342" s="14">
        <f t="shared" si="17"/>
        <v>81.53952126743586</v>
      </c>
    </row>
    <row r="343" spans="1:10" ht="12">
      <c r="A343" s="100">
        <v>39709</v>
      </c>
      <c r="B343">
        <v>120.07</v>
      </c>
      <c r="C343">
        <v>41.57</v>
      </c>
      <c r="D343">
        <v>48.94</v>
      </c>
      <c r="G343" s="100">
        <v>39709</v>
      </c>
      <c r="H343" s="14">
        <f t="shared" si="15"/>
        <v>79.2018469656992</v>
      </c>
      <c r="I343" s="14">
        <f t="shared" si="16"/>
        <v>89.30182599355533</v>
      </c>
      <c r="J343" s="14">
        <f t="shared" si="17"/>
        <v>84.27759600482176</v>
      </c>
    </row>
    <row r="344" spans="1:10" ht="12">
      <c r="A344" s="100">
        <v>39710</v>
      </c>
      <c r="B344">
        <v>124.12</v>
      </c>
      <c r="C344">
        <v>42.9</v>
      </c>
      <c r="D344">
        <v>50.42</v>
      </c>
      <c r="G344" s="100">
        <v>39710</v>
      </c>
      <c r="H344" s="14">
        <f t="shared" si="15"/>
        <v>81.87335092348286</v>
      </c>
      <c r="I344" s="14">
        <f t="shared" si="16"/>
        <v>92.15896885069817</v>
      </c>
      <c r="J344" s="14">
        <f t="shared" si="17"/>
        <v>86.8262441880489</v>
      </c>
    </row>
    <row r="345" spans="1:10" ht="12">
      <c r="A345" s="100">
        <v>39713</v>
      </c>
      <c r="B345">
        <v>121.31</v>
      </c>
      <c r="C345">
        <v>40.88</v>
      </c>
      <c r="D345">
        <v>48.7</v>
      </c>
      <c r="G345" s="100">
        <v>39713</v>
      </c>
      <c r="H345" s="14">
        <f t="shared" si="15"/>
        <v>80.01978891820582</v>
      </c>
      <c r="I345" s="14">
        <f t="shared" si="16"/>
        <v>87.81954887218046</v>
      </c>
      <c r="J345" s="14">
        <f t="shared" si="17"/>
        <v>83.864301704839</v>
      </c>
    </row>
    <row r="346" spans="1:10" ht="12">
      <c r="A346" s="100">
        <v>39714</v>
      </c>
      <c r="B346">
        <v>118.55</v>
      </c>
      <c r="C346">
        <v>40.57</v>
      </c>
      <c r="D346">
        <v>48.44</v>
      </c>
      <c r="G346" s="100">
        <v>39714</v>
      </c>
      <c r="H346" s="14">
        <f t="shared" si="15"/>
        <v>78.19920844327177</v>
      </c>
      <c r="I346" s="14">
        <f t="shared" si="16"/>
        <v>87.15359828141783</v>
      </c>
      <c r="J346" s="14">
        <f t="shared" si="17"/>
        <v>83.41656621319096</v>
      </c>
    </row>
    <row r="347" spans="1:10" ht="12">
      <c r="A347" s="100">
        <v>39715</v>
      </c>
      <c r="B347">
        <v>118.93</v>
      </c>
      <c r="C347">
        <v>40.85</v>
      </c>
      <c r="D347">
        <v>48.66</v>
      </c>
      <c r="G347" s="100">
        <v>39715</v>
      </c>
      <c r="H347" s="14">
        <f t="shared" si="15"/>
        <v>78.44986807387863</v>
      </c>
      <c r="I347" s="14">
        <f t="shared" si="16"/>
        <v>87.75510204081634</v>
      </c>
      <c r="J347" s="14">
        <f t="shared" si="17"/>
        <v>83.79541932150852</v>
      </c>
    </row>
    <row r="348" spans="1:10" ht="12">
      <c r="A348" s="100">
        <v>39716</v>
      </c>
      <c r="B348">
        <v>120.79</v>
      </c>
      <c r="C348">
        <v>41.5</v>
      </c>
      <c r="D348">
        <v>49.7</v>
      </c>
      <c r="G348" s="100">
        <v>39716</v>
      </c>
      <c r="H348" s="14">
        <f t="shared" si="15"/>
        <v>79.67678100263853</v>
      </c>
      <c r="I348" s="14">
        <f t="shared" si="16"/>
        <v>89.15145005370569</v>
      </c>
      <c r="J348" s="14">
        <f t="shared" si="17"/>
        <v>85.58636128810058</v>
      </c>
    </row>
    <row r="349" spans="1:10" ht="12">
      <c r="A349" s="100">
        <v>39717</v>
      </c>
      <c r="B349">
        <v>120.85</v>
      </c>
      <c r="C349">
        <v>41.08</v>
      </c>
      <c r="D349">
        <v>49.79</v>
      </c>
      <c r="G349" s="100">
        <v>39717</v>
      </c>
      <c r="H349" s="14">
        <f t="shared" si="15"/>
        <v>79.71635883905013</v>
      </c>
      <c r="I349" s="14">
        <f t="shared" si="16"/>
        <v>88.24919441460794</v>
      </c>
      <c r="J349" s="14">
        <f t="shared" si="17"/>
        <v>85.74134665059411</v>
      </c>
    </row>
    <row r="350" spans="1:10" ht="12">
      <c r="A350" s="100">
        <v>39720</v>
      </c>
      <c r="B350">
        <v>111.38</v>
      </c>
      <c r="C350">
        <v>37.82</v>
      </c>
      <c r="D350">
        <v>45.62</v>
      </c>
      <c r="G350" s="100">
        <v>39720</v>
      </c>
      <c r="H350" s="14">
        <f t="shared" si="15"/>
        <v>73.46965699208442</v>
      </c>
      <c r="I350" s="14">
        <f t="shared" si="16"/>
        <v>81.24597207303975</v>
      </c>
      <c r="J350" s="14">
        <f t="shared" si="17"/>
        <v>78.56035818839331</v>
      </c>
    </row>
    <row r="351" spans="1:10" ht="12">
      <c r="A351" s="100">
        <v>39721</v>
      </c>
      <c r="B351">
        <v>115.99</v>
      </c>
      <c r="C351">
        <v>38.91</v>
      </c>
      <c r="D351">
        <v>47.43</v>
      </c>
      <c r="G351" s="100">
        <v>39721</v>
      </c>
      <c r="H351" s="14">
        <f t="shared" si="15"/>
        <v>76.51055408970976</v>
      </c>
      <c r="I351" s="14">
        <f t="shared" si="16"/>
        <v>83.5875402792696</v>
      </c>
      <c r="J351" s="14">
        <f t="shared" si="17"/>
        <v>81.67728603409678</v>
      </c>
    </row>
    <row r="352" spans="1:10" ht="12">
      <c r="A352" s="100">
        <v>39722</v>
      </c>
      <c r="B352">
        <v>116.06</v>
      </c>
      <c r="C352">
        <v>38.5</v>
      </c>
      <c r="D352">
        <v>46.8</v>
      </c>
      <c r="G352" s="100">
        <v>39722</v>
      </c>
      <c r="H352" s="14">
        <f t="shared" si="15"/>
        <v>76.55672823218997</v>
      </c>
      <c r="I352" s="14">
        <f t="shared" si="16"/>
        <v>82.70676691729324</v>
      </c>
      <c r="J352" s="14">
        <f t="shared" si="17"/>
        <v>80.59238849664197</v>
      </c>
    </row>
    <row r="353" spans="1:10" ht="12">
      <c r="A353" s="100">
        <v>39723</v>
      </c>
      <c r="B353">
        <v>111.85</v>
      </c>
      <c r="C353">
        <v>36.75</v>
      </c>
      <c r="D353">
        <v>44.68</v>
      </c>
      <c r="G353" s="100">
        <v>39723</v>
      </c>
      <c r="H353" s="14">
        <f t="shared" si="15"/>
        <v>73.7796833773087</v>
      </c>
      <c r="I353" s="14">
        <f t="shared" si="16"/>
        <v>78.94736842105263</v>
      </c>
      <c r="J353" s="14">
        <f t="shared" si="17"/>
        <v>76.94162218012744</v>
      </c>
    </row>
    <row r="354" spans="1:10" ht="12">
      <c r="A354" s="100">
        <v>39724</v>
      </c>
      <c r="B354">
        <v>110.34</v>
      </c>
      <c r="C354">
        <v>36.18</v>
      </c>
      <c r="D354">
        <v>44.06</v>
      </c>
      <c r="G354" s="100">
        <v>39724</v>
      </c>
      <c r="H354" s="14">
        <f t="shared" si="15"/>
        <v>72.78364116094987</v>
      </c>
      <c r="I354" s="14">
        <f t="shared" si="16"/>
        <v>77.72287862513427</v>
      </c>
      <c r="J354" s="14">
        <f t="shared" si="17"/>
        <v>75.87394523850526</v>
      </c>
    </row>
    <row r="355" spans="1:10" ht="12">
      <c r="A355" s="100">
        <v>39727</v>
      </c>
      <c r="B355">
        <v>104.72</v>
      </c>
      <c r="C355">
        <v>34.86</v>
      </c>
      <c r="D355">
        <v>42.43</v>
      </c>
      <c r="G355" s="100">
        <v>39727</v>
      </c>
      <c r="H355" s="14">
        <f t="shared" si="15"/>
        <v>69.07651715039577</v>
      </c>
      <c r="I355" s="14">
        <f t="shared" si="16"/>
        <v>74.88721804511277</v>
      </c>
      <c r="J355" s="14">
        <f t="shared" si="17"/>
        <v>73.06698811778888</v>
      </c>
    </row>
    <row r="356" spans="1:10" ht="12">
      <c r="A356" s="100">
        <v>39728</v>
      </c>
      <c r="B356">
        <v>100.03</v>
      </c>
      <c r="C356">
        <v>32.65</v>
      </c>
      <c r="D356">
        <v>39.77</v>
      </c>
      <c r="G356" s="100">
        <v>39728</v>
      </c>
      <c r="H356" s="14">
        <f t="shared" si="15"/>
        <v>65.98284960422164</v>
      </c>
      <c r="I356" s="14">
        <f t="shared" si="16"/>
        <v>70.13963480128893</v>
      </c>
      <c r="J356" s="14">
        <f t="shared" si="17"/>
        <v>68.48630962631307</v>
      </c>
    </row>
    <row r="357" spans="1:10" ht="12">
      <c r="A357" s="100">
        <v>39729</v>
      </c>
      <c r="B357">
        <v>97.51</v>
      </c>
      <c r="C357">
        <v>32.39</v>
      </c>
      <c r="D357">
        <v>39.48</v>
      </c>
      <c r="G357" s="100">
        <v>39729</v>
      </c>
      <c r="H357" s="14">
        <f t="shared" si="15"/>
        <v>64.32058047493405</v>
      </c>
      <c r="I357" s="14">
        <f t="shared" si="16"/>
        <v>69.5810955961332</v>
      </c>
      <c r="J357" s="14">
        <f t="shared" si="17"/>
        <v>67.9869123471672</v>
      </c>
    </row>
    <row r="358" spans="1:10" ht="12">
      <c r="A358" s="100">
        <v>39730</v>
      </c>
      <c r="B358">
        <v>90.7</v>
      </c>
      <c r="C358">
        <v>31.52</v>
      </c>
      <c r="D358">
        <v>38.39</v>
      </c>
      <c r="G358" s="100">
        <v>39730</v>
      </c>
      <c r="H358" s="14">
        <f t="shared" si="15"/>
        <v>59.82849604221636</v>
      </c>
      <c r="I358" s="14">
        <f t="shared" si="16"/>
        <v>67.71213748657358</v>
      </c>
      <c r="J358" s="14">
        <f t="shared" si="17"/>
        <v>66.10986740141209</v>
      </c>
    </row>
    <row r="359" spans="1:10" ht="12">
      <c r="A359" s="100">
        <v>39731</v>
      </c>
      <c r="B359">
        <v>88.5</v>
      </c>
      <c r="C359">
        <v>31.32</v>
      </c>
      <c r="D359">
        <v>38.09</v>
      </c>
      <c r="G359" s="100">
        <v>39731</v>
      </c>
      <c r="H359" s="14">
        <f t="shared" si="15"/>
        <v>58.37730870712401</v>
      </c>
      <c r="I359" s="14">
        <f t="shared" si="16"/>
        <v>67.28249194414609</v>
      </c>
      <c r="J359" s="14">
        <f t="shared" si="17"/>
        <v>65.59324952643362</v>
      </c>
    </row>
    <row r="360" spans="1:10" ht="12">
      <c r="A360" s="100">
        <v>39734</v>
      </c>
      <c r="B360">
        <v>101.35</v>
      </c>
      <c r="C360">
        <v>35.13</v>
      </c>
      <c r="D360">
        <v>42.15</v>
      </c>
      <c r="G360" s="100">
        <v>39734</v>
      </c>
      <c r="H360" s="14">
        <f t="shared" si="15"/>
        <v>66.85356200527704</v>
      </c>
      <c r="I360" s="14">
        <f t="shared" si="16"/>
        <v>75.46723952738992</v>
      </c>
      <c r="J360" s="14">
        <f t="shared" si="17"/>
        <v>72.58481143447563</v>
      </c>
    </row>
    <row r="361" spans="1:10" ht="12">
      <c r="A361" s="100">
        <v>39735</v>
      </c>
      <c r="B361">
        <v>99.85</v>
      </c>
      <c r="C361">
        <v>33.61</v>
      </c>
      <c r="D361">
        <v>40.59</v>
      </c>
      <c r="G361" s="100">
        <v>39735</v>
      </c>
      <c r="H361" s="14">
        <f t="shared" si="15"/>
        <v>65.8641160949868</v>
      </c>
      <c r="I361" s="14">
        <f t="shared" si="16"/>
        <v>72.20193340494093</v>
      </c>
      <c r="J361" s="14">
        <f t="shared" si="17"/>
        <v>69.89839848458757</v>
      </c>
    </row>
    <row r="362" spans="1:10" ht="12">
      <c r="A362" s="100">
        <v>39736</v>
      </c>
      <c r="B362">
        <v>90.02</v>
      </c>
      <c r="C362">
        <v>30.6</v>
      </c>
      <c r="D362">
        <v>37.59</v>
      </c>
      <c r="G362" s="100">
        <v>39736</v>
      </c>
      <c r="H362" s="14">
        <f t="shared" si="15"/>
        <v>59.379947229551455</v>
      </c>
      <c r="I362" s="14">
        <f t="shared" si="16"/>
        <v>65.7357679914071</v>
      </c>
      <c r="J362" s="14">
        <f t="shared" si="17"/>
        <v>64.73221973480283</v>
      </c>
    </row>
    <row r="363" spans="1:10" ht="12">
      <c r="A363" s="100">
        <v>39737</v>
      </c>
      <c r="B363">
        <v>93.77</v>
      </c>
      <c r="C363">
        <v>32.26</v>
      </c>
      <c r="D363">
        <v>39.44</v>
      </c>
      <c r="G363" s="100">
        <v>39737</v>
      </c>
      <c r="H363" s="14">
        <f t="shared" si="15"/>
        <v>61.85356200527704</v>
      </c>
      <c r="I363" s="14">
        <f t="shared" si="16"/>
        <v>69.30182599355533</v>
      </c>
      <c r="J363" s="14">
        <f t="shared" si="17"/>
        <v>67.91802996383674</v>
      </c>
    </row>
    <row r="364" spans="1:10" ht="12">
      <c r="A364" s="100">
        <v>39738</v>
      </c>
      <c r="B364">
        <v>93.21</v>
      </c>
      <c r="C364">
        <v>32.3</v>
      </c>
      <c r="D364">
        <v>39.3</v>
      </c>
      <c r="G364" s="100">
        <v>39738</v>
      </c>
      <c r="H364" s="14">
        <f t="shared" si="15"/>
        <v>61.48416886543535</v>
      </c>
      <c r="I364" s="14">
        <f t="shared" si="16"/>
        <v>69.38775510204081</v>
      </c>
      <c r="J364" s="14">
        <f t="shared" si="17"/>
        <v>67.67694162218012</v>
      </c>
    </row>
    <row r="365" spans="1:10" ht="12">
      <c r="A365" s="100">
        <v>39741</v>
      </c>
      <c r="B365">
        <v>98.81</v>
      </c>
      <c r="C365">
        <v>33.2</v>
      </c>
      <c r="D365">
        <v>40.61</v>
      </c>
      <c r="G365" s="100">
        <v>39741</v>
      </c>
      <c r="H365" s="14">
        <f t="shared" si="15"/>
        <v>65.17810026385224</v>
      </c>
      <c r="I365" s="14">
        <f t="shared" si="16"/>
        <v>71.32116004296456</v>
      </c>
      <c r="J365" s="14">
        <f t="shared" si="17"/>
        <v>69.9328396762528</v>
      </c>
    </row>
    <row r="366" spans="1:10" ht="12">
      <c r="A366" s="100">
        <v>39742</v>
      </c>
      <c r="B366">
        <v>95.86</v>
      </c>
      <c r="C366">
        <v>31.48</v>
      </c>
      <c r="D366">
        <v>38.47</v>
      </c>
      <c r="G366" s="100">
        <v>39742</v>
      </c>
      <c r="H366" s="14">
        <f t="shared" si="15"/>
        <v>63.23218997361478</v>
      </c>
      <c r="I366" s="14">
        <f t="shared" si="16"/>
        <v>67.62620837808808</v>
      </c>
      <c r="J366" s="14">
        <f t="shared" si="17"/>
        <v>66.24763216807301</v>
      </c>
    </row>
    <row r="367" spans="1:10" ht="12">
      <c r="A367" s="100">
        <v>39743</v>
      </c>
      <c r="B367">
        <v>90.64</v>
      </c>
      <c r="C367">
        <v>30.61</v>
      </c>
      <c r="D367">
        <v>37.16</v>
      </c>
      <c r="G367" s="100">
        <v>39743</v>
      </c>
      <c r="H367" s="14">
        <f t="shared" si="15"/>
        <v>59.788918205804755</v>
      </c>
      <c r="I367" s="14">
        <f t="shared" si="16"/>
        <v>65.75725026852847</v>
      </c>
      <c r="J367" s="14">
        <f t="shared" si="17"/>
        <v>63.991734114000344</v>
      </c>
    </row>
    <row r="368" spans="1:10" ht="12">
      <c r="A368" s="100">
        <v>39744</v>
      </c>
      <c r="B368">
        <v>91.69</v>
      </c>
      <c r="C368">
        <v>30.49</v>
      </c>
      <c r="D368">
        <v>36.79</v>
      </c>
      <c r="G368" s="100">
        <v>39744</v>
      </c>
      <c r="H368" s="14">
        <f t="shared" si="15"/>
        <v>60.48153034300792</v>
      </c>
      <c r="I368" s="14">
        <f t="shared" si="16"/>
        <v>65.49946294307196</v>
      </c>
      <c r="J368" s="14">
        <f t="shared" si="17"/>
        <v>63.35457206819356</v>
      </c>
    </row>
    <row r="369" spans="1:10" ht="12">
      <c r="A369" s="100">
        <v>39745</v>
      </c>
      <c r="B369">
        <v>87.04</v>
      </c>
      <c r="C369">
        <v>29.51</v>
      </c>
      <c r="D369">
        <v>35.78</v>
      </c>
      <c r="G369" s="100">
        <v>39745</v>
      </c>
      <c r="H369" s="14">
        <f t="shared" si="15"/>
        <v>57.414248021108186</v>
      </c>
      <c r="I369" s="14">
        <f t="shared" si="16"/>
        <v>63.39419978517724</v>
      </c>
      <c r="J369" s="14">
        <f t="shared" si="17"/>
        <v>61.61529188909937</v>
      </c>
    </row>
    <row r="370" spans="1:10" ht="12">
      <c r="A370" s="100">
        <v>39748</v>
      </c>
      <c r="B370">
        <v>83.95</v>
      </c>
      <c r="C370">
        <v>28.69</v>
      </c>
      <c r="D370">
        <v>34.86</v>
      </c>
      <c r="G370" s="100">
        <v>39748</v>
      </c>
      <c r="H370" s="14">
        <f t="shared" si="15"/>
        <v>55.37598944591029</v>
      </c>
      <c r="I370" s="14">
        <f t="shared" si="16"/>
        <v>61.632653061224495</v>
      </c>
      <c r="J370" s="14">
        <f t="shared" si="17"/>
        <v>60.03099707249871</v>
      </c>
    </row>
    <row r="371" spans="1:10" ht="12">
      <c r="A371" s="100">
        <v>39749</v>
      </c>
      <c r="B371">
        <v>93.76</v>
      </c>
      <c r="C371">
        <v>31.86</v>
      </c>
      <c r="D371">
        <v>38.53</v>
      </c>
      <c r="G371" s="100">
        <v>39749</v>
      </c>
      <c r="H371" s="14">
        <f t="shared" si="15"/>
        <v>61.84696569920845</v>
      </c>
      <c r="I371" s="14">
        <f t="shared" si="16"/>
        <v>68.44253490870032</v>
      </c>
      <c r="J371" s="14">
        <f t="shared" si="17"/>
        <v>66.35095574306871</v>
      </c>
    </row>
    <row r="372" spans="1:10" ht="12">
      <c r="A372" s="100">
        <v>39750</v>
      </c>
      <c r="B372">
        <v>93.08</v>
      </c>
      <c r="C372">
        <v>31.78</v>
      </c>
      <c r="D372">
        <v>37.99</v>
      </c>
      <c r="G372" s="100">
        <v>39750</v>
      </c>
      <c r="H372" s="14">
        <f t="shared" si="15"/>
        <v>61.39841688654354</v>
      </c>
      <c r="I372" s="14">
        <f t="shared" si="16"/>
        <v>68.27067669172932</v>
      </c>
      <c r="J372" s="14">
        <f t="shared" si="17"/>
        <v>65.42104356810746</v>
      </c>
    </row>
    <row r="373" spans="1:10" ht="12">
      <c r="A373" s="100">
        <v>39751</v>
      </c>
      <c r="B373">
        <v>96.3</v>
      </c>
      <c r="C373">
        <v>32.84</v>
      </c>
      <c r="D373">
        <v>39.18</v>
      </c>
      <c r="G373" s="100">
        <v>39751</v>
      </c>
      <c r="H373" s="14">
        <f t="shared" si="15"/>
        <v>63.522427440633244</v>
      </c>
      <c r="I373" s="14">
        <f t="shared" si="16"/>
        <v>70.54779806659506</v>
      </c>
      <c r="J373" s="14">
        <f t="shared" si="17"/>
        <v>67.47029447218874</v>
      </c>
    </row>
    <row r="374" spans="1:10" ht="12">
      <c r="A374" s="100">
        <v>39752</v>
      </c>
      <c r="B374">
        <v>96.83</v>
      </c>
      <c r="C374">
        <v>32.89</v>
      </c>
      <c r="D374">
        <v>39.49</v>
      </c>
      <c r="G374" s="100">
        <v>39752</v>
      </c>
      <c r="H374" s="14">
        <f t="shared" si="15"/>
        <v>63.87203166226914</v>
      </c>
      <c r="I374" s="14">
        <f t="shared" si="16"/>
        <v>70.65520945220194</v>
      </c>
      <c r="J374" s="14">
        <f t="shared" si="17"/>
        <v>68.00413294299983</v>
      </c>
    </row>
    <row r="375" spans="1:10" ht="12">
      <c r="A375" s="100">
        <v>39755</v>
      </c>
      <c r="B375">
        <v>97.11</v>
      </c>
      <c r="C375">
        <v>32.82</v>
      </c>
      <c r="D375">
        <v>39.2</v>
      </c>
      <c r="G375" s="100">
        <v>39755</v>
      </c>
      <c r="H375" s="14">
        <f t="shared" si="15"/>
        <v>64.05672823218997</v>
      </c>
      <c r="I375" s="14">
        <f t="shared" si="16"/>
        <v>70.50483351235232</v>
      </c>
      <c r="J375" s="14">
        <f t="shared" si="17"/>
        <v>67.50473566385398</v>
      </c>
    </row>
    <row r="376" spans="1:10" ht="12">
      <c r="A376" s="100">
        <v>39756</v>
      </c>
      <c r="B376">
        <v>100.41</v>
      </c>
      <c r="C376">
        <v>33.75</v>
      </c>
      <c r="D376">
        <v>40.46</v>
      </c>
      <c r="G376" s="100">
        <v>39756</v>
      </c>
      <c r="H376" s="14">
        <f t="shared" si="15"/>
        <v>66.23350923482849</v>
      </c>
      <c r="I376" s="14">
        <f t="shared" si="16"/>
        <v>72.50268528464018</v>
      </c>
      <c r="J376" s="14">
        <f t="shared" si="17"/>
        <v>69.67453073876356</v>
      </c>
    </row>
    <row r="377" spans="1:10" ht="12">
      <c r="A377" s="100">
        <v>39757</v>
      </c>
      <c r="B377">
        <v>96.19</v>
      </c>
      <c r="C377">
        <v>31.99</v>
      </c>
      <c r="D377">
        <v>38.22</v>
      </c>
      <c r="G377" s="100">
        <v>39757</v>
      </c>
      <c r="H377" s="14">
        <f t="shared" si="15"/>
        <v>63.449868073878626</v>
      </c>
      <c r="I377" s="14">
        <f t="shared" si="16"/>
        <v>68.7218045112782</v>
      </c>
      <c r="J377" s="14">
        <f t="shared" si="17"/>
        <v>65.81711727225762</v>
      </c>
    </row>
    <row r="378" spans="1:10" ht="12">
      <c r="A378" s="100">
        <v>39758</v>
      </c>
      <c r="B378">
        <v>90.86</v>
      </c>
      <c r="C378">
        <v>30.56</v>
      </c>
      <c r="D378">
        <v>36.39</v>
      </c>
      <c r="G378" s="100">
        <v>39758</v>
      </c>
      <c r="H378" s="14">
        <f t="shared" si="15"/>
        <v>59.934036939313984</v>
      </c>
      <c r="I378" s="14">
        <f t="shared" si="16"/>
        <v>65.6498388829216</v>
      </c>
      <c r="J378" s="14">
        <f t="shared" si="17"/>
        <v>62.66574823488893</v>
      </c>
    </row>
    <row r="379" spans="1:10" ht="12">
      <c r="A379" s="100">
        <v>39759</v>
      </c>
      <c r="B379">
        <v>93.86</v>
      </c>
      <c r="C379">
        <v>31.19</v>
      </c>
      <c r="D379">
        <v>37.12</v>
      </c>
      <c r="G379" s="100">
        <v>39759</v>
      </c>
      <c r="H379" s="14">
        <f t="shared" si="15"/>
        <v>61.912928759894456</v>
      </c>
      <c r="I379" s="14">
        <f t="shared" si="16"/>
        <v>67.00322234156822</v>
      </c>
      <c r="J379" s="14">
        <f t="shared" si="17"/>
        <v>63.92285173066987</v>
      </c>
    </row>
    <row r="380" spans="1:10" ht="12">
      <c r="A380" s="100">
        <v>39762</v>
      </c>
      <c r="B380">
        <v>92.63</v>
      </c>
      <c r="C380">
        <v>30.77</v>
      </c>
      <c r="D380">
        <v>36.47</v>
      </c>
      <c r="G380" s="100">
        <v>39762</v>
      </c>
      <c r="H380" s="14">
        <f t="shared" si="15"/>
        <v>61.101583113456456</v>
      </c>
      <c r="I380" s="14">
        <f t="shared" si="16"/>
        <v>66.10096670247046</v>
      </c>
      <c r="J380" s="14">
        <f t="shared" si="17"/>
        <v>62.803513001549845</v>
      </c>
    </row>
    <row r="381" spans="1:10" ht="12">
      <c r="A381" s="100">
        <v>39763</v>
      </c>
      <c r="B381">
        <v>89.77</v>
      </c>
      <c r="C381">
        <v>30.1</v>
      </c>
      <c r="D381">
        <v>35.69</v>
      </c>
      <c r="G381" s="100">
        <v>39763</v>
      </c>
      <c r="H381" s="14">
        <f t="shared" si="15"/>
        <v>59.215039577836414</v>
      </c>
      <c r="I381" s="14">
        <f t="shared" si="16"/>
        <v>64.66165413533835</v>
      </c>
      <c r="J381" s="14">
        <f t="shared" si="17"/>
        <v>61.46030652660581</v>
      </c>
    </row>
    <row r="382" spans="1:10" ht="12">
      <c r="A382" s="100">
        <v>39764</v>
      </c>
      <c r="B382">
        <v>85.82</v>
      </c>
      <c r="C382">
        <v>28.71</v>
      </c>
      <c r="D382">
        <v>33.93</v>
      </c>
      <c r="G382" s="100">
        <v>39764</v>
      </c>
      <c r="H382" s="14">
        <f t="shared" si="15"/>
        <v>56.60949868073878</v>
      </c>
      <c r="I382" s="14">
        <f t="shared" si="16"/>
        <v>61.675617615467246</v>
      </c>
      <c r="J382" s="14">
        <f t="shared" si="17"/>
        <v>58.42948166006544</v>
      </c>
    </row>
    <row r="383" spans="1:10" ht="12">
      <c r="A383" s="100">
        <v>39765</v>
      </c>
      <c r="B383">
        <v>91.17</v>
      </c>
      <c r="C383">
        <v>30.46</v>
      </c>
      <c r="D383">
        <v>35.83</v>
      </c>
      <c r="G383" s="100">
        <v>39765</v>
      </c>
      <c r="H383" s="14">
        <f t="shared" si="15"/>
        <v>60.138522427440634</v>
      </c>
      <c r="I383" s="14">
        <f t="shared" si="16"/>
        <v>65.43501611170784</v>
      </c>
      <c r="J383" s="14">
        <f t="shared" si="17"/>
        <v>61.70139486826244</v>
      </c>
    </row>
    <row r="384" spans="1:10" ht="12">
      <c r="A384" s="100">
        <v>39766</v>
      </c>
      <c r="B384">
        <v>86.62</v>
      </c>
      <c r="C384">
        <v>28.98</v>
      </c>
      <c r="D384">
        <v>33.92</v>
      </c>
      <c r="G384" s="100">
        <v>39766</v>
      </c>
      <c r="H384" s="14">
        <f t="shared" si="15"/>
        <v>57.13720316622691</v>
      </c>
      <c r="I384" s="14">
        <f t="shared" si="16"/>
        <v>62.255639097744364</v>
      </c>
      <c r="J384" s="14">
        <f t="shared" si="17"/>
        <v>58.41226106423283</v>
      </c>
    </row>
    <row r="385" spans="1:10" ht="12">
      <c r="A385" s="100">
        <v>39769</v>
      </c>
      <c r="B385">
        <v>85.47</v>
      </c>
      <c r="C385">
        <v>28.37</v>
      </c>
      <c r="D385">
        <v>33.16</v>
      </c>
      <c r="G385" s="100">
        <v>39769</v>
      </c>
      <c r="H385" s="14">
        <f t="shared" si="15"/>
        <v>56.37862796833774</v>
      </c>
      <c r="I385" s="14">
        <f t="shared" si="16"/>
        <v>60.9452201933405</v>
      </c>
      <c r="J385" s="14">
        <f t="shared" si="17"/>
        <v>57.10349578095402</v>
      </c>
    </row>
    <row r="386" spans="1:10" ht="12">
      <c r="A386" s="100">
        <v>39770</v>
      </c>
      <c r="B386">
        <v>87.08</v>
      </c>
      <c r="C386">
        <v>28.34</v>
      </c>
      <c r="D386">
        <v>33.51</v>
      </c>
      <c r="G386" s="100">
        <v>39770</v>
      </c>
      <c r="H386" s="14">
        <f t="shared" si="15"/>
        <v>57.440633245382585</v>
      </c>
      <c r="I386" s="14">
        <f t="shared" si="16"/>
        <v>60.88077336197637</v>
      </c>
      <c r="J386" s="14">
        <f t="shared" si="17"/>
        <v>57.70621663509557</v>
      </c>
    </row>
    <row r="387" spans="1:10" ht="12">
      <c r="A387" s="100">
        <v>39771</v>
      </c>
      <c r="B387">
        <v>81.5</v>
      </c>
      <c r="C387">
        <v>26.86</v>
      </c>
      <c r="D387">
        <v>31.66</v>
      </c>
      <c r="G387" s="100">
        <v>39771</v>
      </c>
      <c r="H387" s="14">
        <f t="shared" si="15"/>
        <v>53.75989445910291</v>
      </c>
      <c r="I387" s="14">
        <f t="shared" si="16"/>
        <v>57.70139634801289</v>
      </c>
      <c r="J387" s="14">
        <f t="shared" si="17"/>
        <v>54.52040640606165</v>
      </c>
    </row>
    <row r="388" spans="1:10" ht="12">
      <c r="A388" s="100">
        <v>39772</v>
      </c>
      <c r="B388">
        <v>75.45</v>
      </c>
      <c r="C388">
        <v>25.56</v>
      </c>
      <c r="D388">
        <v>30.15</v>
      </c>
      <c r="G388" s="100">
        <v>39772</v>
      </c>
      <c r="H388" s="14">
        <f t="shared" si="15"/>
        <v>49.76912928759895</v>
      </c>
      <c r="I388" s="14">
        <f t="shared" si="16"/>
        <v>54.90870032223416</v>
      </c>
      <c r="J388" s="14">
        <f t="shared" si="17"/>
        <v>51.92009643533666</v>
      </c>
    </row>
    <row r="389" spans="1:10" ht="12">
      <c r="A389" s="100">
        <v>39773</v>
      </c>
      <c r="B389">
        <v>79.52</v>
      </c>
      <c r="C389">
        <v>26.67</v>
      </c>
      <c r="D389">
        <v>31.67</v>
      </c>
      <c r="G389" s="100">
        <v>39773</v>
      </c>
      <c r="H389" s="14">
        <f aca="true" t="shared" si="18" ref="H389:H452">B389/$B$4*100</f>
        <v>52.45382585751979</v>
      </c>
      <c r="I389" s="14">
        <f aca="true" t="shared" si="19" ref="I389:I452">C389/$C$4*100</f>
        <v>57.29323308270678</v>
      </c>
      <c r="J389" s="14">
        <f aca="true" t="shared" si="20" ref="J389:J452">D389/$D$4*100</f>
        <v>54.53762700189427</v>
      </c>
    </row>
    <row r="390" spans="1:10" ht="12">
      <c r="A390" s="100">
        <v>39776</v>
      </c>
      <c r="B390">
        <v>85.03</v>
      </c>
      <c r="C390">
        <v>28.3</v>
      </c>
      <c r="D390">
        <v>33.63</v>
      </c>
      <c r="G390" s="100">
        <v>39776</v>
      </c>
      <c r="H390" s="14">
        <f t="shared" si="18"/>
        <v>56.08839050131926</v>
      </c>
      <c r="I390" s="14">
        <f t="shared" si="19"/>
        <v>60.79484425349088</v>
      </c>
      <c r="J390" s="14">
        <f t="shared" si="20"/>
        <v>57.91286378508696</v>
      </c>
    </row>
    <row r="391" spans="1:10" ht="12">
      <c r="A391" s="100">
        <v>39777</v>
      </c>
      <c r="B391">
        <v>85.66</v>
      </c>
      <c r="C391">
        <v>28.17</v>
      </c>
      <c r="D391">
        <v>33.19</v>
      </c>
      <c r="G391" s="100">
        <v>39777</v>
      </c>
      <c r="H391" s="14">
        <f t="shared" si="18"/>
        <v>56.503957783641155</v>
      </c>
      <c r="I391" s="14">
        <f t="shared" si="19"/>
        <v>60.51557465091301</v>
      </c>
      <c r="J391" s="14">
        <f t="shared" si="20"/>
        <v>57.15515756845186</v>
      </c>
    </row>
    <row r="392" spans="1:10" ht="12">
      <c r="A392" s="100">
        <v>39778</v>
      </c>
      <c r="B392">
        <v>88.97</v>
      </c>
      <c r="C392">
        <v>29.35</v>
      </c>
      <c r="D392">
        <v>34.68</v>
      </c>
      <c r="G392" s="100">
        <v>39778</v>
      </c>
      <c r="H392" s="14">
        <f t="shared" si="18"/>
        <v>58.68733509234829</v>
      </c>
      <c r="I392" s="14">
        <f t="shared" si="19"/>
        <v>63.05048335123524</v>
      </c>
      <c r="J392" s="14">
        <f t="shared" si="20"/>
        <v>59.72102634751162</v>
      </c>
    </row>
    <row r="393" spans="1:10" ht="12">
      <c r="A393" s="100">
        <v>39780</v>
      </c>
      <c r="B393">
        <v>90.09</v>
      </c>
      <c r="C393">
        <v>29.12</v>
      </c>
      <c r="D393">
        <v>34.55</v>
      </c>
      <c r="G393" s="100">
        <v>39780</v>
      </c>
      <c r="H393" s="14">
        <f t="shared" si="18"/>
        <v>59.42612137203167</v>
      </c>
      <c r="I393" s="14">
        <f t="shared" si="19"/>
        <v>62.55639097744361</v>
      </c>
      <c r="J393" s="14">
        <f t="shared" si="20"/>
        <v>59.497158601687616</v>
      </c>
    </row>
    <row r="394" spans="1:10" ht="12">
      <c r="A394" s="100">
        <v>39783</v>
      </c>
      <c r="B394">
        <v>82.11</v>
      </c>
      <c r="C394">
        <v>26.93</v>
      </c>
      <c r="D394">
        <v>32.06</v>
      </c>
      <c r="G394" s="100">
        <v>39783</v>
      </c>
      <c r="H394" s="14">
        <f t="shared" si="18"/>
        <v>54.1622691292876</v>
      </c>
      <c r="I394" s="14">
        <f t="shared" si="19"/>
        <v>57.85177228786252</v>
      </c>
      <c r="J394" s="14">
        <f t="shared" si="20"/>
        <v>55.20923023936628</v>
      </c>
    </row>
    <row r="395" spans="1:10" ht="12">
      <c r="A395" s="100">
        <v>39784</v>
      </c>
      <c r="B395">
        <v>85.27</v>
      </c>
      <c r="C395">
        <v>27.83</v>
      </c>
      <c r="D395">
        <v>33.07</v>
      </c>
      <c r="G395" s="100">
        <v>39784</v>
      </c>
      <c r="H395" s="14">
        <f t="shared" si="18"/>
        <v>56.2467018469657</v>
      </c>
      <c r="I395" s="14">
        <f t="shared" si="19"/>
        <v>59.785177228786246</v>
      </c>
      <c r="J395" s="14">
        <f t="shared" si="20"/>
        <v>56.94851041846047</v>
      </c>
    </row>
    <row r="396" spans="1:10" ht="12">
      <c r="A396" s="100">
        <v>39785</v>
      </c>
      <c r="B396">
        <v>87.32</v>
      </c>
      <c r="C396">
        <v>28.62</v>
      </c>
      <c r="D396">
        <v>33.93</v>
      </c>
      <c r="G396" s="100">
        <v>39785</v>
      </c>
      <c r="H396" s="14">
        <f t="shared" si="18"/>
        <v>57.598944591029024</v>
      </c>
      <c r="I396" s="14">
        <f t="shared" si="19"/>
        <v>61.48227712137487</v>
      </c>
      <c r="J396" s="14">
        <f t="shared" si="20"/>
        <v>58.42948166006544</v>
      </c>
    </row>
    <row r="397" spans="1:10" ht="12">
      <c r="A397" s="100">
        <v>39786</v>
      </c>
      <c r="B397">
        <v>85.3</v>
      </c>
      <c r="C397">
        <v>27.81</v>
      </c>
      <c r="D397">
        <v>32.62</v>
      </c>
      <c r="G397" s="100">
        <v>39786</v>
      </c>
      <c r="H397" s="14">
        <f t="shared" si="18"/>
        <v>56.266490765171504</v>
      </c>
      <c r="I397" s="14">
        <f t="shared" si="19"/>
        <v>59.7422126745435</v>
      </c>
      <c r="J397" s="14">
        <f t="shared" si="20"/>
        <v>56.17358360599276</v>
      </c>
    </row>
    <row r="398" spans="1:10" ht="12">
      <c r="A398" s="100">
        <v>39787</v>
      </c>
      <c r="B398">
        <v>87.93</v>
      </c>
      <c r="C398">
        <v>28.94</v>
      </c>
      <c r="D398">
        <v>33.92</v>
      </c>
      <c r="G398" s="100">
        <v>39787</v>
      </c>
      <c r="H398" s="14">
        <f t="shared" si="18"/>
        <v>58.00131926121372</v>
      </c>
      <c r="I398" s="14">
        <f t="shared" si="19"/>
        <v>62.16970998925887</v>
      </c>
      <c r="J398" s="14">
        <f t="shared" si="20"/>
        <v>58.41226106423283</v>
      </c>
    </row>
    <row r="399" spans="1:10" ht="12">
      <c r="A399" s="100">
        <v>39790</v>
      </c>
      <c r="B399">
        <v>91</v>
      </c>
      <c r="C399">
        <v>30.08</v>
      </c>
      <c r="D399">
        <v>35.58</v>
      </c>
      <c r="G399" s="100">
        <v>39790</v>
      </c>
      <c r="H399" s="14">
        <f t="shared" si="18"/>
        <v>60.02638522427441</v>
      </c>
      <c r="I399" s="14">
        <f t="shared" si="19"/>
        <v>64.6186895810956</v>
      </c>
      <c r="J399" s="14">
        <f t="shared" si="20"/>
        <v>61.27087997244705</v>
      </c>
    </row>
    <row r="400" spans="1:10" ht="12">
      <c r="A400" s="100">
        <v>39791</v>
      </c>
      <c r="B400">
        <v>89.5</v>
      </c>
      <c r="C400">
        <v>30.01</v>
      </c>
      <c r="D400">
        <v>35.6</v>
      </c>
      <c r="G400" s="100">
        <v>39791</v>
      </c>
      <c r="H400" s="14">
        <f t="shared" si="18"/>
        <v>59.03693931398417</v>
      </c>
      <c r="I400" s="14">
        <f t="shared" si="19"/>
        <v>64.46831364124598</v>
      </c>
      <c r="J400" s="14">
        <f t="shared" si="20"/>
        <v>61.30532116411228</v>
      </c>
    </row>
    <row r="401" spans="1:10" ht="12">
      <c r="A401" s="100">
        <v>39792</v>
      </c>
      <c r="B401">
        <v>90.11</v>
      </c>
      <c r="C401">
        <v>29.91</v>
      </c>
      <c r="D401">
        <v>35.69</v>
      </c>
      <c r="G401" s="100">
        <v>39792</v>
      </c>
      <c r="H401" s="14">
        <f t="shared" si="18"/>
        <v>59.43931398416886</v>
      </c>
      <c r="I401" s="14">
        <f t="shared" si="19"/>
        <v>64.25349087003222</v>
      </c>
      <c r="J401" s="14">
        <f t="shared" si="20"/>
        <v>61.46030652660581</v>
      </c>
    </row>
    <row r="402" spans="1:10" ht="12">
      <c r="A402" s="100">
        <v>39793</v>
      </c>
      <c r="B402">
        <v>87.94</v>
      </c>
      <c r="C402">
        <v>29.09</v>
      </c>
      <c r="D402">
        <v>34.64</v>
      </c>
      <c r="G402" s="100">
        <v>39793</v>
      </c>
      <c r="H402" s="14">
        <f t="shared" si="18"/>
        <v>58.00791556728232</v>
      </c>
      <c r="I402" s="14">
        <f t="shared" si="19"/>
        <v>62.49194414607949</v>
      </c>
      <c r="J402" s="14">
        <f t="shared" si="20"/>
        <v>59.65214396418116</v>
      </c>
    </row>
    <row r="403" spans="1:10" ht="12">
      <c r="A403" s="100">
        <v>39794</v>
      </c>
      <c r="B403">
        <v>88.99</v>
      </c>
      <c r="C403">
        <v>29.68</v>
      </c>
      <c r="D403">
        <v>35.3</v>
      </c>
      <c r="G403" s="100">
        <v>39794</v>
      </c>
      <c r="H403" s="14">
        <f t="shared" si="18"/>
        <v>58.70052770448548</v>
      </c>
      <c r="I403" s="14">
        <f t="shared" si="19"/>
        <v>63.75939849624061</v>
      </c>
      <c r="J403" s="14">
        <f t="shared" si="20"/>
        <v>60.78870328913379</v>
      </c>
    </row>
    <row r="404" spans="1:10" ht="12">
      <c r="A404" s="100">
        <v>39797</v>
      </c>
      <c r="B404">
        <v>87.75</v>
      </c>
      <c r="C404">
        <v>29.16</v>
      </c>
      <c r="D404">
        <v>34.85</v>
      </c>
      <c r="G404" s="100">
        <v>39797</v>
      </c>
      <c r="H404" s="14">
        <f t="shared" si="18"/>
        <v>57.8825857519789</v>
      </c>
      <c r="I404" s="14">
        <f t="shared" si="19"/>
        <v>62.642320085929114</v>
      </c>
      <c r="J404" s="14">
        <f t="shared" si="20"/>
        <v>60.013776476666095</v>
      </c>
    </row>
    <row r="405" spans="1:10" ht="12">
      <c r="A405" s="100">
        <v>39798</v>
      </c>
      <c r="B405">
        <v>91.88</v>
      </c>
      <c r="C405">
        <v>30.56</v>
      </c>
      <c r="D405">
        <v>36.45</v>
      </c>
      <c r="G405" s="100">
        <v>39798</v>
      </c>
      <c r="H405" s="14">
        <f t="shared" si="18"/>
        <v>60.60686015831135</v>
      </c>
      <c r="I405" s="14">
        <f t="shared" si="19"/>
        <v>65.6498388829216</v>
      </c>
      <c r="J405" s="14">
        <f t="shared" si="20"/>
        <v>62.76907180988462</v>
      </c>
    </row>
    <row r="406" spans="1:10" ht="12">
      <c r="A406" s="100">
        <v>39799</v>
      </c>
      <c r="B406">
        <v>90.99</v>
      </c>
      <c r="C406">
        <v>30.19</v>
      </c>
      <c r="D406">
        <v>35.97</v>
      </c>
      <c r="G406" s="100">
        <v>39799</v>
      </c>
      <c r="H406" s="14">
        <f t="shared" si="18"/>
        <v>60.019788918205805</v>
      </c>
      <c r="I406" s="14">
        <f t="shared" si="19"/>
        <v>64.85499462943073</v>
      </c>
      <c r="J406" s="14">
        <f t="shared" si="20"/>
        <v>61.94248320991906</v>
      </c>
    </row>
    <row r="407" spans="1:10" ht="12">
      <c r="A407" s="100">
        <v>39800</v>
      </c>
      <c r="B407">
        <v>89.29</v>
      </c>
      <c r="C407">
        <v>29.66</v>
      </c>
      <c r="D407">
        <v>35.17</v>
      </c>
      <c r="G407" s="100">
        <v>39800</v>
      </c>
      <c r="H407" s="14">
        <f t="shared" si="18"/>
        <v>58.89841688654354</v>
      </c>
      <c r="I407" s="14">
        <f t="shared" si="19"/>
        <v>63.71643394199785</v>
      </c>
      <c r="J407" s="14">
        <f t="shared" si="20"/>
        <v>60.564835543309805</v>
      </c>
    </row>
    <row r="408" spans="1:10" ht="12">
      <c r="A408" s="100">
        <v>39801</v>
      </c>
      <c r="B408">
        <v>88.19</v>
      </c>
      <c r="C408">
        <v>29.86</v>
      </c>
      <c r="D408">
        <v>35.29</v>
      </c>
      <c r="G408" s="100">
        <v>39801</v>
      </c>
      <c r="H408" s="14">
        <f t="shared" si="18"/>
        <v>58.17282321899736</v>
      </c>
      <c r="I408" s="14">
        <f t="shared" si="19"/>
        <v>64.14607948442536</v>
      </c>
      <c r="J408" s="14">
        <f t="shared" si="20"/>
        <v>60.77148269330118</v>
      </c>
    </row>
    <row r="409" spans="1:10" ht="12">
      <c r="A409" s="100">
        <v>39804</v>
      </c>
      <c r="B409">
        <v>87.06</v>
      </c>
      <c r="C409">
        <v>29.21</v>
      </c>
      <c r="D409">
        <v>34.72</v>
      </c>
      <c r="G409" s="100">
        <v>39804</v>
      </c>
      <c r="H409" s="14">
        <f t="shared" si="18"/>
        <v>57.42744063324538</v>
      </c>
      <c r="I409" s="14">
        <f t="shared" si="19"/>
        <v>62.74973147153599</v>
      </c>
      <c r="J409" s="14">
        <f t="shared" si="20"/>
        <v>59.789908730842086</v>
      </c>
    </row>
    <row r="410" spans="1:10" ht="12">
      <c r="A410" s="100">
        <v>39805</v>
      </c>
      <c r="B410">
        <v>86.16</v>
      </c>
      <c r="C410">
        <v>29.06</v>
      </c>
      <c r="D410">
        <v>34.32</v>
      </c>
      <c r="G410" s="100">
        <v>39805</v>
      </c>
      <c r="H410" s="14">
        <f t="shared" si="18"/>
        <v>56.833773087071236</v>
      </c>
      <c r="I410" s="14">
        <f t="shared" si="19"/>
        <v>62.42749731471536</v>
      </c>
      <c r="J410" s="14">
        <f t="shared" si="20"/>
        <v>59.10108489753746</v>
      </c>
    </row>
    <row r="411" spans="1:10" ht="12">
      <c r="A411" s="100">
        <v>39806</v>
      </c>
      <c r="B411">
        <v>86.66</v>
      </c>
      <c r="C411">
        <v>29.14</v>
      </c>
      <c r="D411">
        <v>34.3</v>
      </c>
      <c r="G411" s="100">
        <v>39806</v>
      </c>
      <c r="H411" s="14">
        <f t="shared" si="18"/>
        <v>57.16358839050132</v>
      </c>
      <c r="I411" s="14">
        <f t="shared" si="19"/>
        <v>62.59935553168636</v>
      </c>
      <c r="J411" s="14">
        <f t="shared" si="20"/>
        <v>59.06664370587221</v>
      </c>
    </row>
    <row r="412" spans="1:10" ht="12">
      <c r="A412" s="100">
        <v>39808</v>
      </c>
      <c r="B412">
        <v>87.16</v>
      </c>
      <c r="C412">
        <v>29.13</v>
      </c>
      <c r="D412">
        <v>34.43</v>
      </c>
      <c r="G412" s="100">
        <v>39808</v>
      </c>
      <c r="H412" s="14">
        <f t="shared" si="18"/>
        <v>57.4934036939314</v>
      </c>
      <c r="I412" s="14">
        <f t="shared" si="19"/>
        <v>62.577873254564985</v>
      </c>
      <c r="J412" s="14">
        <f t="shared" si="20"/>
        <v>59.290511451696226</v>
      </c>
    </row>
    <row r="413" spans="1:10" ht="12">
      <c r="A413" s="100">
        <v>39811</v>
      </c>
      <c r="B413">
        <v>86.91</v>
      </c>
      <c r="C413">
        <v>28.89</v>
      </c>
      <c r="D413">
        <v>34.2</v>
      </c>
      <c r="G413" s="100">
        <v>39811</v>
      </c>
      <c r="H413" s="14">
        <f t="shared" si="18"/>
        <v>57.32849604221636</v>
      </c>
      <c r="I413" s="14">
        <f t="shared" si="19"/>
        <v>62.06229860365199</v>
      </c>
      <c r="J413" s="14">
        <f t="shared" si="20"/>
        <v>58.89443774754607</v>
      </c>
    </row>
    <row r="414" spans="1:10" ht="12">
      <c r="A414" s="100">
        <v>39812</v>
      </c>
      <c r="B414">
        <v>88.97</v>
      </c>
      <c r="C414">
        <v>29.49</v>
      </c>
      <c r="D414">
        <v>35.04</v>
      </c>
      <c r="G414" s="100">
        <v>39812</v>
      </c>
      <c r="H414" s="14">
        <f t="shared" si="18"/>
        <v>58.68733509234829</v>
      </c>
      <c r="I414" s="14">
        <f t="shared" si="19"/>
        <v>63.35123523093448</v>
      </c>
      <c r="J414" s="14">
        <f t="shared" si="20"/>
        <v>60.34096779748579</v>
      </c>
    </row>
    <row r="415" spans="1:10" ht="12">
      <c r="A415" s="100">
        <v>39813</v>
      </c>
      <c r="B415">
        <v>90.24</v>
      </c>
      <c r="C415">
        <v>29.74</v>
      </c>
      <c r="D415">
        <v>35.33</v>
      </c>
      <c r="G415" s="100">
        <v>39813</v>
      </c>
      <c r="H415" s="14">
        <f t="shared" si="18"/>
        <v>59.52506596306068</v>
      </c>
      <c r="I415" s="14">
        <f t="shared" si="19"/>
        <v>63.88829215896885</v>
      </c>
      <c r="J415" s="14">
        <f t="shared" si="20"/>
        <v>60.840365076631656</v>
      </c>
    </row>
    <row r="416" spans="1:10" ht="12">
      <c r="A416" s="100">
        <v>39815</v>
      </c>
      <c r="B416">
        <v>92.96</v>
      </c>
      <c r="C416">
        <v>31.03</v>
      </c>
      <c r="D416">
        <v>36.73</v>
      </c>
      <c r="G416" s="100">
        <v>39815</v>
      </c>
      <c r="H416" s="14">
        <f t="shared" si="18"/>
        <v>61.31926121372031</v>
      </c>
      <c r="I416" s="14">
        <f t="shared" si="19"/>
        <v>66.65950590762621</v>
      </c>
      <c r="J416" s="14">
        <f t="shared" si="20"/>
        <v>63.251248493197856</v>
      </c>
    </row>
    <row r="417" spans="1:10" ht="12">
      <c r="A417" s="100">
        <v>39818</v>
      </c>
      <c r="B417">
        <v>92.85</v>
      </c>
      <c r="C417">
        <v>31.02</v>
      </c>
      <c r="D417">
        <v>36.95</v>
      </c>
      <c r="G417" s="100">
        <v>39818</v>
      </c>
      <c r="H417" s="14">
        <f t="shared" si="18"/>
        <v>61.2467018469657</v>
      </c>
      <c r="I417" s="14">
        <f t="shared" si="19"/>
        <v>66.63802363050483</v>
      </c>
      <c r="J417" s="14">
        <f t="shared" si="20"/>
        <v>63.63010160151542</v>
      </c>
    </row>
    <row r="418" spans="1:10" ht="12">
      <c r="A418" s="100">
        <v>39819</v>
      </c>
      <c r="B418">
        <v>93.47</v>
      </c>
      <c r="C418">
        <v>31.33</v>
      </c>
      <c r="D418">
        <v>37.96</v>
      </c>
      <c r="G418" s="100">
        <v>39819</v>
      </c>
      <c r="H418" s="14">
        <f t="shared" si="18"/>
        <v>61.655672823219</v>
      </c>
      <c r="I418" s="14">
        <f t="shared" si="19"/>
        <v>67.30397422126745</v>
      </c>
      <c r="J418" s="14">
        <f t="shared" si="20"/>
        <v>65.36938178060961</v>
      </c>
    </row>
    <row r="419" spans="1:10" ht="12">
      <c r="A419" s="100">
        <v>39820</v>
      </c>
      <c r="B419">
        <v>90.67</v>
      </c>
      <c r="C419">
        <v>30.44</v>
      </c>
      <c r="D419">
        <v>36.69</v>
      </c>
      <c r="G419" s="100">
        <v>39820</v>
      </c>
      <c r="H419" s="14">
        <f t="shared" si="18"/>
        <v>59.80870712401056</v>
      </c>
      <c r="I419" s="14">
        <f t="shared" si="19"/>
        <v>65.39205155746511</v>
      </c>
      <c r="J419" s="14">
        <f t="shared" si="20"/>
        <v>63.182366109867395</v>
      </c>
    </row>
    <row r="420" spans="1:10" ht="12">
      <c r="A420" s="100">
        <v>39821</v>
      </c>
      <c r="B420">
        <v>91.04</v>
      </c>
      <c r="C420">
        <v>30.76</v>
      </c>
      <c r="D420">
        <v>36.92</v>
      </c>
      <c r="G420" s="100">
        <v>39821</v>
      </c>
      <c r="H420" s="14">
        <f t="shared" si="18"/>
        <v>60.05277044854882</v>
      </c>
      <c r="I420" s="14">
        <f t="shared" si="19"/>
        <v>66.0794844253491</v>
      </c>
      <c r="J420" s="14">
        <f t="shared" si="20"/>
        <v>63.578439814017564</v>
      </c>
    </row>
    <row r="421" spans="1:10" ht="12">
      <c r="A421" s="100">
        <v>39822</v>
      </c>
      <c r="B421">
        <v>89.09</v>
      </c>
      <c r="C421">
        <v>30.07</v>
      </c>
      <c r="D421">
        <v>36</v>
      </c>
      <c r="G421" s="100">
        <v>39822</v>
      </c>
      <c r="H421" s="14">
        <f t="shared" si="18"/>
        <v>58.76649076517151</v>
      </c>
      <c r="I421" s="14">
        <f t="shared" si="19"/>
        <v>64.59720730397423</v>
      </c>
      <c r="J421" s="14">
        <f t="shared" si="20"/>
        <v>61.99414499741691</v>
      </c>
    </row>
    <row r="422" spans="1:10" ht="12">
      <c r="A422" s="100">
        <v>39825</v>
      </c>
      <c r="B422">
        <v>86.95</v>
      </c>
      <c r="C422">
        <v>29.52</v>
      </c>
      <c r="D422">
        <v>35.5</v>
      </c>
      <c r="G422" s="100">
        <v>39825</v>
      </c>
      <c r="H422" s="14">
        <f t="shared" si="18"/>
        <v>57.354881266490764</v>
      </c>
      <c r="I422" s="14">
        <f t="shared" si="19"/>
        <v>63.41568206229861</v>
      </c>
      <c r="J422" s="14">
        <f t="shared" si="20"/>
        <v>61.13311520578611</v>
      </c>
    </row>
    <row r="423" spans="1:10" ht="12">
      <c r="A423" s="100">
        <v>39826</v>
      </c>
      <c r="B423">
        <v>87.11</v>
      </c>
      <c r="C423">
        <v>29.53</v>
      </c>
      <c r="D423">
        <v>35.41</v>
      </c>
      <c r="G423" s="100">
        <v>39826</v>
      </c>
      <c r="H423" s="14">
        <f t="shared" si="18"/>
        <v>57.46042216358839</v>
      </c>
      <c r="I423" s="14">
        <f t="shared" si="19"/>
        <v>63.43716433941998</v>
      </c>
      <c r="J423" s="14">
        <f t="shared" si="20"/>
        <v>60.97812984329257</v>
      </c>
    </row>
    <row r="424" spans="1:10" ht="12">
      <c r="A424" s="100">
        <v>39827</v>
      </c>
      <c r="B424">
        <v>84.37</v>
      </c>
      <c r="C424">
        <v>28.63</v>
      </c>
      <c r="D424">
        <v>34.28</v>
      </c>
      <c r="G424" s="100">
        <v>39827</v>
      </c>
      <c r="H424" s="14">
        <f t="shared" si="18"/>
        <v>55.65303430079156</v>
      </c>
      <c r="I424" s="14">
        <f t="shared" si="19"/>
        <v>61.503759398496236</v>
      </c>
      <c r="J424" s="14">
        <f t="shared" si="20"/>
        <v>59.032202514206986</v>
      </c>
    </row>
    <row r="425" spans="1:10" ht="12">
      <c r="A425" s="100">
        <v>39828</v>
      </c>
      <c r="B425">
        <v>84.4</v>
      </c>
      <c r="C425">
        <v>29.1</v>
      </c>
      <c r="D425">
        <v>34.48</v>
      </c>
      <c r="G425" s="100">
        <v>39828</v>
      </c>
      <c r="H425" s="14">
        <f t="shared" si="18"/>
        <v>55.67282321899737</v>
      </c>
      <c r="I425" s="14">
        <f t="shared" si="19"/>
        <v>62.51342642320087</v>
      </c>
      <c r="J425" s="14">
        <f t="shared" si="20"/>
        <v>59.3766144308593</v>
      </c>
    </row>
    <row r="426" spans="1:10" ht="12">
      <c r="A426" s="100">
        <v>39829</v>
      </c>
      <c r="B426">
        <v>85.06</v>
      </c>
      <c r="C426">
        <v>29.42</v>
      </c>
      <c r="D426">
        <v>34.84</v>
      </c>
      <c r="G426" s="100">
        <v>39829</v>
      </c>
      <c r="H426" s="14">
        <f t="shared" si="18"/>
        <v>56.10817941952507</v>
      </c>
      <c r="I426" s="14">
        <f t="shared" si="19"/>
        <v>63.20085929108487</v>
      </c>
      <c r="J426" s="14">
        <f t="shared" si="20"/>
        <v>59.99655588083348</v>
      </c>
    </row>
    <row r="427" spans="1:10" ht="12">
      <c r="A427" s="100">
        <v>39833</v>
      </c>
      <c r="B427">
        <v>80.57</v>
      </c>
      <c r="C427">
        <v>27.96</v>
      </c>
      <c r="D427">
        <v>33.12</v>
      </c>
      <c r="G427" s="100">
        <v>39833</v>
      </c>
      <c r="H427" s="14">
        <f t="shared" si="18"/>
        <v>53.14643799472295</v>
      </c>
      <c r="I427" s="14">
        <f t="shared" si="19"/>
        <v>60.06444683136413</v>
      </c>
      <c r="J427" s="14">
        <f t="shared" si="20"/>
        <v>57.03461339762356</v>
      </c>
    </row>
    <row r="428" spans="1:10" ht="12">
      <c r="A428" s="100">
        <v>39834</v>
      </c>
      <c r="B428">
        <v>84.05</v>
      </c>
      <c r="C428">
        <v>29.15</v>
      </c>
      <c r="D428">
        <v>34.8</v>
      </c>
      <c r="G428" s="100">
        <v>39834</v>
      </c>
      <c r="H428" s="14">
        <f t="shared" si="18"/>
        <v>55.4419525065963</v>
      </c>
      <c r="I428" s="14">
        <f t="shared" si="19"/>
        <v>62.620837808807735</v>
      </c>
      <c r="J428" s="14">
        <f t="shared" si="20"/>
        <v>59.92767349750301</v>
      </c>
    </row>
    <row r="429" spans="1:10" ht="12">
      <c r="A429" s="100">
        <v>39835</v>
      </c>
      <c r="B429">
        <v>82.75</v>
      </c>
      <c r="C429">
        <v>28.76</v>
      </c>
      <c r="D429">
        <v>34.06</v>
      </c>
      <c r="G429" s="100">
        <v>39835</v>
      </c>
      <c r="H429" s="14">
        <f t="shared" si="18"/>
        <v>54.5844327176781</v>
      </c>
      <c r="I429" s="14">
        <f t="shared" si="19"/>
        <v>61.78302900107412</v>
      </c>
      <c r="J429" s="14">
        <f t="shared" si="20"/>
        <v>58.65334940588944</v>
      </c>
    </row>
    <row r="430" spans="1:10" ht="12">
      <c r="A430" s="100">
        <v>39836</v>
      </c>
      <c r="B430">
        <v>83.11</v>
      </c>
      <c r="C430">
        <v>28.9</v>
      </c>
      <c r="D430">
        <v>34.56</v>
      </c>
      <c r="G430" s="100">
        <v>39836</v>
      </c>
      <c r="H430" s="14">
        <f t="shared" si="18"/>
        <v>54.82189973614776</v>
      </c>
      <c r="I430" s="14">
        <f t="shared" si="19"/>
        <v>62.08378088077337</v>
      </c>
      <c r="J430" s="14">
        <f t="shared" si="20"/>
        <v>59.51437919752024</v>
      </c>
    </row>
    <row r="431" spans="1:10" ht="12">
      <c r="A431" s="100">
        <v>39839</v>
      </c>
      <c r="B431">
        <v>83.68</v>
      </c>
      <c r="C431">
        <v>29.11</v>
      </c>
      <c r="D431">
        <v>34.92</v>
      </c>
      <c r="G431" s="100">
        <v>39839</v>
      </c>
      <c r="H431" s="14">
        <f t="shared" si="18"/>
        <v>55.197889182058056</v>
      </c>
      <c r="I431" s="14">
        <f t="shared" si="19"/>
        <v>62.534908700322234</v>
      </c>
      <c r="J431" s="14">
        <f t="shared" si="20"/>
        <v>60.13432064749441</v>
      </c>
    </row>
    <row r="432" spans="1:10" ht="12">
      <c r="A432" s="100">
        <v>39840</v>
      </c>
      <c r="B432">
        <v>84.53</v>
      </c>
      <c r="C432">
        <v>29.32</v>
      </c>
      <c r="D432">
        <v>35.39</v>
      </c>
      <c r="G432" s="100">
        <v>39840</v>
      </c>
      <c r="H432" s="14">
        <f t="shared" si="18"/>
        <v>55.75857519788918</v>
      </c>
      <c r="I432" s="14">
        <f t="shared" si="19"/>
        <v>62.986036519871114</v>
      </c>
      <c r="J432" s="14">
        <f t="shared" si="20"/>
        <v>60.94368865162735</v>
      </c>
    </row>
    <row r="433" spans="1:10" ht="12">
      <c r="A433" s="100">
        <v>39841</v>
      </c>
      <c r="B433">
        <v>87.39</v>
      </c>
      <c r="C433">
        <v>30.35</v>
      </c>
      <c r="D433">
        <v>36.56</v>
      </c>
      <c r="G433" s="100">
        <v>39841</v>
      </c>
      <c r="H433" s="14">
        <f t="shared" si="18"/>
        <v>57.645118733509236</v>
      </c>
      <c r="I433" s="14">
        <f t="shared" si="19"/>
        <v>65.19871106337273</v>
      </c>
      <c r="J433" s="14">
        <f t="shared" si="20"/>
        <v>62.9584983640434</v>
      </c>
    </row>
    <row r="434" spans="1:10" ht="12">
      <c r="A434" s="100">
        <v>39842</v>
      </c>
      <c r="B434">
        <v>84.55</v>
      </c>
      <c r="C434">
        <v>29.58</v>
      </c>
      <c r="D434">
        <v>35.44</v>
      </c>
      <c r="G434" s="100">
        <v>39842</v>
      </c>
      <c r="H434" s="14">
        <f t="shared" si="18"/>
        <v>55.77176781002638</v>
      </c>
      <c r="I434" s="14">
        <f t="shared" si="19"/>
        <v>63.54457572502685</v>
      </c>
      <c r="J434" s="14">
        <f t="shared" si="20"/>
        <v>61.02979163079042</v>
      </c>
    </row>
    <row r="435" spans="1:10" ht="12">
      <c r="A435" s="100">
        <v>39843</v>
      </c>
      <c r="B435">
        <v>82.83</v>
      </c>
      <c r="C435">
        <v>29.06</v>
      </c>
      <c r="D435">
        <v>34.35</v>
      </c>
      <c r="G435" s="100">
        <v>39843</v>
      </c>
      <c r="H435" s="14">
        <f t="shared" si="18"/>
        <v>54.63720316622691</v>
      </c>
      <c r="I435" s="14">
        <f t="shared" si="19"/>
        <v>62.42749731471536</v>
      </c>
      <c r="J435" s="14">
        <f t="shared" si="20"/>
        <v>59.152746685035304</v>
      </c>
    </row>
    <row r="436" spans="1:10" ht="12">
      <c r="A436" s="100">
        <v>39846</v>
      </c>
      <c r="B436">
        <v>82.58</v>
      </c>
      <c r="C436">
        <v>29.41</v>
      </c>
      <c r="D436">
        <v>34.86</v>
      </c>
      <c r="G436" s="100">
        <v>39846</v>
      </c>
      <c r="H436" s="14">
        <f t="shared" si="18"/>
        <v>54.47229551451187</v>
      </c>
      <c r="I436" s="14">
        <f t="shared" si="19"/>
        <v>63.17937701396349</v>
      </c>
      <c r="J436" s="14">
        <f t="shared" si="20"/>
        <v>60.03099707249871</v>
      </c>
    </row>
    <row r="437" spans="1:10" ht="12">
      <c r="A437" s="100">
        <v>39847</v>
      </c>
      <c r="B437">
        <v>83.74</v>
      </c>
      <c r="C437">
        <v>29.87</v>
      </c>
      <c r="D437">
        <v>35.4</v>
      </c>
      <c r="G437" s="100">
        <v>39847</v>
      </c>
      <c r="H437" s="14">
        <f t="shared" si="18"/>
        <v>55.23746701846966</v>
      </c>
      <c r="I437" s="14">
        <f t="shared" si="19"/>
        <v>64.16756176154674</v>
      </c>
      <c r="J437" s="14">
        <f t="shared" si="20"/>
        <v>60.96090924745996</v>
      </c>
    </row>
    <row r="438" spans="1:10" ht="12">
      <c r="A438" s="100">
        <v>39848</v>
      </c>
      <c r="B438">
        <v>83.33</v>
      </c>
      <c r="C438">
        <v>29.91</v>
      </c>
      <c r="D438">
        <v>35.63</v>
      </c>
      <c r="G438" s="100">
        <v>39848</v>
      </c>
      <c r="H438" s="14">
        <f t="shared" si="18"/>
        <v>54.96701846965699</v>
      </c>
      <c r="I438" s="14">
        <f t="shared" si="19"/>
        <v>64.25349087003222</v>
      </c>
      <c r="J438" s="14">
        <f t="shared" si="20"/>
        <v>61.35698295161013</v>
      </c>
    </row>
    <row r="439" spans="1:10" ht="12">
      <c r="A439" s="100">
        <v>39849</v>
      </c>
      <c r="B439">
        <v>84.57</v>
      </c>
      <c r="C439">
        <v>30.57</v>
      </c>
      <c r="D439">
        <v>36.32</v>
      </c>
      <c r="G439" s="100">
        <v>39849</v>
      </c>
      <c r="H439" s="14">
        <f t="shared" si="18"/>
        <v>55.784960422163586</v>
      </c>
      <c r="I439" s="14">
        <f t="shared" si="19"/>
        <v>65.67132116004298</v>
      </c>
      <c r="J439" s="14">
        <f t="shared" si="20"/>
        <v>62.54520406406062</v>
      </c>
    </row>
    <row r="440" spans="1:10" ht="12">
      <c r="A440" s="100">
        <v>39850</v>
      </c>
      <c r="B440">
        <v>86.98</v>
      </c>
      <c r="C440">
        <v>31.37</v>
      </c>
      <c r="D440">
        <v>37.58</v>
      </c>
      <c r="G440" s="100">
        <v>39850</v>
      </c>
      <c r="H440" s="14">
        <f t="shared" si="18"/>
        <v>57.374670184696576</v>
      </c>
      <c r="I440" s="14">
        <f t="shared" si="19"/>
        <v>67.38990332975297</v>
      </c>
      <c r="J440" s="14">
        <f t="shared" si="20"/>
        <v>64.71499913897021</v>
      </c>
    </row>
    <row r="441" spans="1:10" ht="12">
      <c r="A441" s="100">
        <v>39853</v>
      </c>
      <c r="B441">
        <v>87.1</v>
      </c>
      <c r="C441">
        <v>31.5</v>
      </c>
      <c r="D441">
        <v>37.75</v>
      </c>
      <c r="G441" s="100">
        <v>39853</v>
      </c>
      <c r="H441" s="14">
        <f t="shared" si="18"/>
        <v>57.45382585751979</v>
      </c>
      <c r="I441" s="14">
        <f t="shared" si="19"/>
        <v>67.66917293233084</v>
      </c>
      <c r="J441" s="14">
        <f t="shared" si="20"/>
        <v>65.00774926812468</v>
      </c>
    </row>
    <row r="442" spans="1:10" ht="12">
      <c r="A442" s="100">
        <v>39854</v>
      </c>
      <c r="B442">
        <v>83.11</v>
      </c>
      <c r="C442">
        <v>30.34</v>
      </c>
      <c r="D442">
        <v>36.24</v>
      </c>
      <c r="G442" s="100">
        <v>39854</v>
      </c>
      <c r="H442" s="14">
        <f t="shared" si="18"/>
        <v>54.82189973614776</v>
      </c>
      <c r="I442" s="14">
        <f t="shared" si="19"/>
        <v>65.17722878625135</v>
      </c>
      <c r="J442" s="14">
        <f t="shared" si="20"/>
        <v>62.40743929739969</v>
      </c>
    </row>
    <row r="443" spans="1:10" ht="12">
      <c r="A443" s="100">
        <v>39855</v>
      </c>
      <c r="B443">
        <v>83.6</v>
      </c>
      <c r="C443">
        <v>30.2</v>
      </c>
      <c r="D443">
        <v>36.26</v>
      </c>
      <c r="G443" s="100">
        <v>39855</v>
      </c>
      <c r="H443" s="14">
        <f t="shared" si="18"/>
        <v>55.145118733509236</v>
      </c>
      <c r="I443" s="14">
        <f t="shared" si="19"/>
        <v>64.8764769065521</v>
      </c>
      <c r="J443" s="14">
        <f t="shared" si="20"/>
        <v>62.441880489064914</v>
      </c>
    </row>
    <row r="444" spans="1:10" ht="12">
      <c r="A444" s="100">
        <v>39856</v>
      </c>
      <c r="B444">
        <v>83.66</v>
      </c>
      <c r="C444">
        <v>30.57</v>
      </c>
      <c r="D444">
        <v>36.45</v>
      </c>
      <c r="G444" s="100">
        <v>39856</v>
      </c>
      <c r="H444" s="14">
        <f t="shared" si="18"/>
        <v>55.184696569920845</v>
      </c>
      <c r="I444" s="14">
        <f t="shared" si="19"/>
        <v>65.67132116004298</v>
      </c>
      <c r="J444" s="14">
        <f t="shared" si="20"/>
        <v>62.76907180988462</v>
      </c>
    </row>
    <row r="445" spans="1:10" ht="12">
      <c r="A445" s="100">
        <v>39857</v>
      </c>
      <c r="B445">
        <v>82.76</v>
      </c>
      <c r="C445">
        <v>30.43</v>
      </c>
      <c r="D445">
        <v>36.5</v>
      </c>
      <c r="G445" s="100">
        <v>39857</v>
      </c>
      <c r="H445" s="14">
        <f t="shared" si="18"/>
        <v>54.59102902374671</v>
      </c>
      <c r="I445" s="14">
        <f t="shared" si="19"/>
        <v>65.37056928034372</v>
      </c>
      <c r="J445" s="14">
        <f t="shared" si="20"/>
        <v>62.855174789047695</v>
      </c>
    </row>
    <row r="446" spans="1:10" ht="12">
      <c r="A446" s="100">
        <v>39861</v>
      </c>
      <c r="B446">
        <v>79.22</v>
      </c>
      <c r="C446">
        <v>29.22</v>
      </c>
      <c r="D446">
        <v>34.87</v>
      </c>
      <c r="G446" s="100">
        <v>39861</v>
      </c>
      <c r="H446" s="14">
        <f t="shared" si="18"/>
        <v>52.25593667546175</v>
      </c>
      <c r="I446" s="14">
        <f t="shared" si="19"/>
        <v>62.77121374865736</v>
      </c>
      <c r="J446" s="14">
        <f t="shared" si="20"/>
        <v>60.04821766833132</v>
      </c>
    </row>
    <row r="447" spans="1:10" ht="12">
      <c r="A447" s="100">
        <v>39862</v>
      </c>
      <c r="B447">
        <v>79.03</v>
      </c>
      <c r="C447">
        <v>29.24</v>
      </c>
      <c r="D447">
        <v>34.89</v>
      </c>
      <c r="G447" s="100">
        <v>39862</v>
      </c>
      <c r="H447" s="14">
        <f t="shared" si="18"/>
        <v>52.13060686015831</v>
      </c>
      <c r="I447" s="14">
        <f t="shared" si="19"/>
        <v>62.8141783029001</v>
      </c>
      <c r="J447" s="14">
        <f t="shared" si="20"/>
        <v>60.08265885999655</v>
      </c>
    </row>
    <row r="448" spans="1:10" ht="12">
      <c r="A448" s="100">
        <v>39863</v>
      </c>
      <c r="B448">
        <v>78.18</v>
      </c>
      <c r="C448">
        <v>28.79</v>
      </c>
      <c r="D448">
        <v>33.89</v>
      </c>
      <c r="G448" s="100">
        <v>39863</v>
      </c>
      <c r="H448" s="14">
        <f t="shared" si="18"/>
        <v>51.569920844327186</v>
      </c>
      <c r="I448" s="14">
        <f t="shared" si="19"/>
        <v>61.847475832438235</v>
      </c>
      <c r="J448" s="14">
        <f t="shared" si="20"/>
        <v>58.36059927673498</v>
      </c>
    </row>
    <row r="449" spans="1:10" ht="12">
      <c r="A449" s="100">
        <v>39864</v>
      </c>
      <c r="B449">
        <v>77.42</v>
      </c>
      <c r="C449">
        <v>28.87</v>
      </c>
      <c r="D449">
        <v>33.86</v>
      </c>
      <c r="G449" s="100">
        <v>39864</v>
      </c>
      <c r="H449" s="14">
        <f t="shared" si="18"/>
        <v>51.06860158311346</v>
      </c>
      <c r="I449" s="14">
        <f t="shared" si="19"/>
        <v>62.019334049409245</v>
      </c>
      <c r="J449" s="14">
        <f t="shared" si="20"/>
        <v>58.308937489237124</v>
      </c>
    </row>
    <row r="450" spans="1:10" ht="12">
      <c r="A450" s="100">
        <v>39867</v>
      </c>
      <c r="B450">
        <v>74.65</v>
      </c>
      <c r="C450">
        <v>27.86</v>
      </c>
      <c r="D450">
        <v>32.6</v>
      </c>
      <c r="G450" s="100">
        <v>39867</v>
      </c>
      <c r="H450" s="14">
        <f t="shared" si="18"/>
        <v>49.24142480211082</v>
      </c>
      <c r="I450" s="14">
        <f t="shared" si="19"/>
        <v>59.849624060150376</v>
      </c>
      <c r="J450" s="14">
        <f t="shared" si="20"/>
        <v>56.13914241432754</v>
      </c>
    </row>
    <row r="451" spans="1:10" ht="12">
      <c r="A451" s="100">
        <v>39868</v>
      </c>
      <c r="B451">
        <v>77.48</v>
      </c>
      <c r="C451">
        <v>28.78</v>
      </c>
      <c r="D451">
        <v>33.5</v>
      </c>
      <c r="G451" s="100">
        <v>39868</v>
      </c>
      <c r="H451" s="14">
        <f t="shared" si="18"/>
        <v>51.108179419525065</v>
      </c>
      <c r="I451" s="14">
        <f t="shared" si="19"/>
        <v>61.82599355531687</v>
      </c>
      <c r="J451" s="14">
        <f t="shared" si="20"/>
        <v>57.68899603926296</v>
      </c>
    </row>
    <row r="452" spans="1:10" ht="12">
      <c r="A452" s="100">
        <v>39869</v>
      </c>
      <c r="B452">
        <v>76.87</v>
      </c>
      <c r="C452">
        <v>28.59</v>
      </c>
      <c r="D452">
        <v>33.56</v>
      </c>
      <c r="G452" s="100">
        <v>39869</v>
      </c>
      <c r="H452" s="14">
        <f t="shared" si="18"/>
        <v>50.70580474934038</v>
      </c>
      <c r="I452" s="14">
        <f t="shared" si="19"/>
        <v>61.41783029001074</v>
      </c>
      <c r="J452" s="14">
        <f t="shared" si="20"/>
        <v>57.79231961425866</v>
      </c>
    </row>
    <row r="453" spans="1:10" ht="12">
      <c r="A453" s="100">
        <v>39870</v>
      </c>
      <c r="B453">
        <v>75.62</v>
      </c>
      <c r="C453">
        <v>27.79</v>
      </c>
      <c r="D453">
        <v>33.18</v>
      </c>
      <c r="G453" s="100">
        <v>39870</v>
      </c>
      <c r="H453" s="14">
        <f aca="true" t="shared" si="21" ref="H453:H516">B453/$B$4*100</f>
        <v>49.88126649076518</v>
      </c>
      <c r="I453" s="14">
        <f aca="true" t="shared" si="22" ref="I453:I516">C453/$C$4*100</f>
        <v>59.69924812030075</v>
      </c>
      <c r="J453" s="14">
        <f aca="true" t="shared" si="23" ref="J453:J516">D453/$D$4*100</f>
        <v>57.13793697261925</v>
      </c>
    </row>
    <row r="454" spans="1:10" ht="12">
      <c r="A454" s="100">
        <v>39871</v>
      </c>
      <c r="B454">
        <v>73.93</v>
      </c>
      <c r="C454">
        <v>27.53</v>
      </c>
      <c r="D454">
        <v>33.15</v>
      </c>
      <c r="G454" s="100">
        <v>39871</v>
      </c>
      <c r="H454" s="14">
        <f t="shared" si="21"/>
        <v>48.76649076517151</v>
      </c>
      <c r="I454" s="14">
        <f t="shared" si="22"/>
        <v>59.14070891514501</v>
      </c>
      <c r="J454" s="14">
        <f t="shared" si="23"/>
        <v>57.0862751851214</v>
      </c>
    </row>
    <row r="455" spans="1:10" ht="12">
      <c r="A455" s="100">
        <v>39874</v>
      </c>
      <c r="B455">
        <v>70.6</v>
      </c>
      <c r="C455">
        <v>26.64</v>
      </c>
      <c r="D455">
        <v>32.13</v>
      </c>
      <c r="G455" s="100">
        <v>39874</v>
      </c>
      <c r="H455" s="14">
        <f t="shared" si="21"/>
        <v>46.56992084432717</v>
      </c>
      <c r="I455" s="14">
        <f t="shared" si="22"/>
        <v>57.22878625134265</v>
      </c>
      <c r="J455" s="14">
        <f t="shared" si="23"/>
        <v>55.3297744101946</v>
      </c>
    </row>
    <row r="456" spans="1:10" ht="12">
      <c r="A456" s="100">
        <v>39875</v>
      </c>
      <c r="B456">
        <v>70.07</v>
      </c>
      <c r="C456">
        <v>26.62</v>
      </c>
      <c r="D456">
        <v>32.03</v>
      </c>
      <c r="G456" s="100">
        <v>39875</v>
      </c>
      <c r="H456" s="14">
        <f t="shared" si="21"/>
        <v>46.220316622691286</v>
      </c>
      <c r="I456" s="14">
        <f t="shared" si="22"/>
        <v>57.185821697099904</v>
      </c>
      <c r="J456" s="14">
        <f t="shared" si="23"/>
        <v>55.157568451868435</v>
      </c>
    </row>
    <row r="457" spans="1:10" ht="12">
      <c r="A457" s="100">
        <v>39876</v>
      </c>
      <c r="B457">
        <v>71.73</v>
      </c>
      <c r="C457">
        <v>27.33</v>
      </c>
      <c r="D457">
        <v>32.93</v>
      </c>
      <c r="G457" s="100">
        <v>39876</v>
      </c>
      <c r="H457" s="14">
        <f t="shared" si="21"/>
        <v>47.31530343007916</v>
      </c>
      <c r="I457" s="14">
        <f t="shared" si="22"/>
        <v>58.71106337271751</v>
      </c>
      <c r="J457" s="14">
        <f t="shared" si="23"/>
        <v>56.70742207680386</v>
      </c>
    </row>
    <row r="458" spans="1:10" ht="12">
      <c r="A458" s="100">
        <v>39877</v>
      </c>
      <c r="B458">
        <v>68.8</v>
      </c>
      <c r="C458">
        <v>26.51</v>
      </c>
      <c r="D458">
        <v>31.93</v>
      </c>
      <c r="G458" s="100">
        <v>39877</v>
      </c>
      <c r="H458" s="14">
        <f t="shared" si="21"/>
        <v>45.382585751978894</v>
      </c>
      <c r="I458" s="14">
        <f t="shared" si="22"/>
        <v>56.94951664876478</v>
      </c>
      <c r="J458" s="14">
        <f t="shared" si="23"/>
        <v>54.985362493542276</v>
      </c>
    </row>
    <row r="459" spans="1:10" ht="12">
      <c r="A459" s="100">
        <v>39878</v>
      </c>
      <c r="B459">
        <v>68.92</v>
      </c>
      <c r="C459">
        <v>26.3</v>
      </c>
      <c r="D459">
        <v>31.71</v>
      </c>
      <c r="G459" s="100">
        <v>39878</v>
      </c>
      <c r="H459" s="14">
        <f t="shared" si="21"/>
        <v>45.46174142480211</v>
      </c>
      <c r="I459" s="14">
        <f t="shared" si="22"/>
        <v>56.498388829215905</v>
      </c>
      <c r="J459" s="14">
        <f t="shared" si="23"/>
        <v>54.60650938522473</v>
      </c>
    </row>
    <row r="460" spans="1:10" ht="12">
      <c r="A460" s="100">
        <v>39881</v>
      </c>
      <c r="B460">
        <v>68.11</v>
      </c>
      <c r="C460">
        <v>25.74</v>
      </c>
      <c r="D460">
        <v>30.85</v>
      </c>
      <c r="G460" s="100">
        <v>39881</v>
      </c>
      <c r="H460" s="14">
        <f t="shared" si="21"/>
        <v>44.92744063324538</v>
      </c>
      <c r="I460" s="14">
        <f t="shared" si="22"/>
        <v>55.295381310418904</v>
      </c>
      <c r="J460" s="14">
        <f t="shared" si="23"/>
        <v>53.125538143619764</v>
      </c>
    </row>
    <row r="461" spans="1:10" ht="12">
      <c r="A461" s="100">
        <v>39882</v>
      </c>
      <c r="B461">
        <v>72.17</v>
      </c>
      <c r="C461">
        <v>27.33</v>
      </c>
      <c r="D461">
        <v>32.89</v>
      </c>
      <c r="G461" s="100">
        <v>39882</v>
      </c>
      <c r="H461" s="14">
        <f t="shared" si="21"/>
        <v>47.605540897097626</v>
      </c>
      <c r="I461" s="14">
        <f t="shared" si="22"/>
        <v>58.71106337271751</v>
      </c>
      <c r="J461" s="14">
        <f t="shared" si="23"/>
        <v>56.6385396934734</v>
      </c>
    </row>
    <row r="462" spans="1:10" ht="12">
      <c r="A462" s="100">
        <v>39883</v>
      </c>
      <c r="B462">
        <v>72.64</v>
      </c>
      <c r="C462">
        <v>27.75</v>
      </c>
      <c r="D462">
        <v>33.73</v>
      </c>
      <c r="G462" s="100">
        <v>39883</v>
      </c>
      <c r="H462" s="14">
        <f t="shared" si="21"/>
        <v>47.9155672823219</v>
      </c>
      <c r="I462" s="14">
        <f t="shared" si="22"/>
        <v>59.61331901181526</v>
      </c>
      <c r="J462" s="14">
        <f t="shared" si="23"/>
        <v>58.08506974341312</v>
      </c>
    </row>
    <row r="463" spans="1:10" ht="12">
      <c r="A463" s="100">
        <v>39884</v>
      </c>
      <c r="B463">
        <v>75.5</v>
      </c>
      <c r="C463">
        <v>28.67</v>
      </c>
      <c r="D463">
        <v>34.71</v>
      </c>
      <c r="G463" s="100">
        <v>39884</v>
      </c>
      <c r="H463" s="14">
        <f t="shared" si="21"/>
        <v>49.80211081794195</v>
      </c>
      <c r="I463" s="14">
        <f t="shared" si="22"/>
        <v>61.589688506981744</v>
      </c>
      <c r="J463" s="14">
        <f t="shared" si="23"/>
        <v>59.772688135009474</v>
      </c>
    </row>
    <row r="464" spans="1:10" ht="12">
      <c r="A464" s="100">
        <v>39885</v>
      </c>
      <c r="B464">
        <v>76.09</v>
      </c>
      <c r="C464">
        <v>28.74</v>
      </c>
      <c r="D464">
        <v>34.66</v>
      </c>
      <c r="G464" s="100">
        <v>39885</v>
      </c>
      <c r="H464" s="14">
        <f t="shared" si="21"/>
        <v>50.19129287598945</v>
      </c>
      <c r="I464" s="14">
        <f t="shared" si="22"/>
        <v>61.74006444683137</v>
      </c>
      <c r="J464" s="14">
        <f t="shared" si="23"/>
        <v>59.68658515584638</v>
      </c>
    </row>
    <row r="465" spans="1:10" ht="12">
      <c r="A465" s="100">
        <v>39888</v>
      </c>
      <c r="B465">
        <v>75.86</v>
      </c>
      <c r="C465">
        <v>28.26</v>
      </c>
      <c r="D465">
        <v>34.13</v>
      </c>
      <c r="G465" s="100">
        <v>39888</v>
      </c>
      <c r="H465" s="14">
        <f t="shared" si="21"/>
        <v>50.03957783641161</v>
      </c>
      <c r="I465" s="14">
        <f t="shared" si="22"/>
        <v>60.708915145005385</v>
      </c>
      <c r="J465" s="14">
        <f t="shared" si="23"/>
        <v>58.77389357671776</v>
      </c>
    </row>
    <row r="466" spans="1:10" ht="12">
      <c r="A466" s="100">
        <v>39889</v>
      </c>
      <c r="B466">
        <v>78.18</v>
      </c>
      <c r="C466">
        <v>29.33</v>
      </c>
      <c r="D466">
        <v>35.29</v>
      </c>
      <c r="G466" s="100">
        <v>39889</v>
      </c>
      <c r="H466" s="14">
        <f t="shared" si="21"/>
        <v>51.569920844327186</v>
      </c>
      <c r="I466" s="14">
        <f t="shared" si="22"/>
        <v>63.00751879699248</v>
      </c>
      <c r="J466" s="14">
        <f t="shared" si="23"/>
        <v>60.77148269330118</v>
      </c>
    </row>
    <row r="467" spans="1:10" ht="12">
      <c r="A467" s="100">
        <v>39890</v>
      </c>
      <c r="B467">
        <v>79.93</v>
      </c>
      <c r="C467">
        <v>29.7</v>
      </c>
      <c r="D467">
        <v>35.95</v>
      </c>
      <c r="G467" s="100">
        <v>39890</v>
      </c>
      <c r="H467" s="14">
        <f t="shared" si="21"/>
        <v>52.72427440633246</v>
      </c>
      <c r="I467" s="14">
        <f t="shared" si="22"/>
        <v>63.80236305048336</v>
      </c>
      <c r="J467" s="14">
        <f t="shared" si="23"/>
        <v>61.90804201825384</v>
      </c>
    </row>
    <row r="468" spans="1:10" ht="12">
      <c r="A468" s="100">
        <v>39891</v>
      </c>
      <c r="B468">
        <v>78.94</v>
      </c>
      <c r="C468">
        <v>29.68</v>
      </c>
      <c r="D468">
        <v>36.17</v>
      </c>
      <c r="G468" s="100">
        <v>39891</v>
      </c>
      <c r="H468" s="14">
        <f t="shared" si="21"/>
        <v>52.071240105540895</v>
      </c>
      <c r="I468" s="14">
        <f t="shared" si="22"/>
        <v>63.75939849624061</v>
      </c>
      <c r="J468" s="14">
        <f t="shared" si="23"/>
        <v>62.28689512657139</v>
      </c>
    </row>
    <row r="469" spans="1:10" ht="12">
      <c r="A469" s="100">
        <v>39892</v>
      </c>
      <c r="B469">
        <v>76.71</v>
      </c>
      <c r="C469">
        <v>29.18</v>
      </c>
      <c r="D469">
        <v>35.49</v>
      </c>
      <c r="G469" s="100">
        <v>39892</v>
      </c>
      <c r="H469" s="14">
        <f t="shared" si="21"/>
        <v>50.60026385224275</v>
      </c>
      <c r="I469" s="14">
        <f t="shared" si="22"/>
        <v>62.68528464017186</v>
      </c>
      <c r="J469" s="14">
        <f t="shared" si="23"/>
        <v>61.1158946099535</v>
      </c>
    </row>
    <row r="470" spans="1:10" ht="12">
      <c r="A470" s="100">
        <v>39895</v>
      </c>
      <c r="B470">
        <v>82.22</v>
      </c>
      <c r="C470">
        <v>30.9</v>
      </c>
      <c r="D470">
        <v>37.54</v>
      </c>
      <c r="G470" s="100">
        <v>39895</v>
      </c>
      <c r="H470" s="14">
        <f t="shared" si="21"/>
        <v>54.23482849604222</v>
      </c>
      <c r="I470" s="14">
        <f t="shared" si="22"/>
        <v>66.38023630504833</v>
      </c>
      <c r="J470" s="14">
        <f t="shared" si="23"/>
        <v>64.64611675563975</v>
      </c>
    </row>
    <row r="471" spans="1:10" ht="12">
      <c r="A471" s="100">
        <v>39896</v>
      </c>
      <c r="B471">
        <v>80.6</v>
      </c>
      <c r="C471">
        <v>30.33</v>
      </c>
      <c r="D471">
        <v>37.06</v>
      </c>
      <c r="G471" s="100">
        <v>39896</v>
      </c>
      <c r="H471" s="14">
        <f t="shared" si="21"/>
        <v>53.166226912928764</v>
      </c>
      <c r="I471" s="14">
        <f t="shared" si="22"/>
        <v>65.15574650912997</v>
      </c>
      <c r="J471" s="14">
        <f t="shared" si="23"/>
        <v>63.819528155674185</v>
      </c>
    </row>
    <row r="472" spans="1:10" ht="12">
      <c r="A472" s="100">
        <v>39897</v>
      </c>
      <c r="B472">
        <v>81.45</v>
      </c>
      <c r="C472">
        <v>30.47</v>
      </c>
      <c r="D472">
        <v>37.13</v>
      </c>
      <c r="G472" s="100">
        <v>39897</v>
      </c>
      <c r="H472" s="14">
        <f t="shared" si="21"/>
        <v>53.726912928759894</v>
      </c>
      <c r="I472" s="14">
        <f t="shared" si="22"/>
        <v>65.45649838882922</v>
      </c>
      <c r="J472" s="14">
        <f t="shared" si="23"/>
        <v>63.94007232650251</v>
      </c>
    </row>
    <row r="473" spans="1:10" ht="12">
      <c r="A473" s="100">
        <v>39898</v>
      </c>
      <c r="B473">
        <v>83.11</v>
      </c>
      <c r="C473">
        <v>31.41</v>
      </c>
      <c r="D473">
        <v>38.37</v>
      </c>
      <c r="G473" s="100">
        <v>39898</v>
      </c>
      <c r="H473" s="14">
        <f t="shared" si="21"/>
        <v>54.82189973614776</v>
      </c>
      <c r="I473" s="14">
        <f t="shared" si="22"/>
        <v>67.47583243823846</v>
      </c>
      <c r="J473" s="14">
        <f t="shared" si="23"/>
        <v>66.07542620974685</v>
      </c>
    </row>
    <row r="474" spans="1:10" ht="12">
      <c r="A474" s="100">
        <v>39899</v>
      </c>
      <c r="B474">
        <v>81.61</v>
      </c>
      <c r="C474">
        <v>30.82</v>
      </c>
      <c r="D474">
        <v>37.49</v>
      </c>
      <c r="G474" s="100">
        <v>39899</v>
      </c>
      <c r="H474" s="14">
        <f t="shared" si="21"/>
        <v>53.83245382585752</v>
      </c>
      <c r="I474" s="14">
        <f t="shared" si="22"/>
        <v>66.20837808807734</v>
      </c>
      <c r="J474" s="14">
        <f t="shared" si="23"/>
        <v>64.56001377647667</v>
      </c>
    </row>
    <row r="475" spans="1:10" ht="12">
      <c r="A475" s="100">
        <v>39902</v>
      </c>
      <c r="B475">
        <v>78.79</v>
      </c>
      <c r="C475">
        <v>30.06</v>
      </c>
      <c r="D475">
        <v>36.44</v>
      </c>
      <c r="G475" s="100">
        <v>39902</v>
      </c>
      <c r="H475" s="14">
        <f t="shared" si="21"/>
        <v>51.97229551451188</v>
      </c>
      <c r="I475" s="14">
        <f t="shared" si="22"/>
        <v>64.57572502685285</v>
      </c>
      <c r="J475" s="14">
        <f t="shared" si="23"/>
        <v>62.751851214052</v>
      </c>
    </row>
    <row r="476" spans="1:10" ht="12">
      <c r="A476" s="100">
        <v>39903</v>
      </c>
      <c r="B476">
        <v>79.52</v>
      </c>
      <c r="C476">
        <v>30.32</v>
      </c>
      <c r="D476">
        <v>37.03</v>
      </c>
      <c r="G476" s="100">
        <v>39903</v>
      </c>
      <c r="H476" s="14">
        <f t="shared" si="21"/>
        <v>52.45382585751979</v>
      </c>
      <c r="I476" s="14">
        <f t="shared" si="22"/>
        <v>65.1342642320086</v>
      </c>
      <c r="J476" s="14">
        <f t="shared" si="23"/>
        <v>63.76786636817634</v>
      </c>
    </row>
    <row r="477" spans="1:10" ht="12">
      <c r="A477" s="100">
        <v>39904</v>
      </c>
      <c r="B477">
        <v>81.06</v>
      </c>
      <c r="C477">
        <v>30.77</v>
      </c>
      <c r="D477">
        <v>37.85</v>
      </c>
      <c r="G477" s="100">
        <v>39904</v>
      </c>
      <c r="H477" s="14">
        <f t="shared" si="21"/>
        <v>53.46965699208444</v>
      </c>
      <c r="I477" s="14">
        <f t="shared" si="22"/>
        <v>66.10096670247046</v>
      </c>
      <c r="J477" s="14">
        <f t="shared" si="23"/>
        <v>65.17995522645083</v>
      </c>
    </row>
    <row r="478" spans="1:10" ht="12">
      <c r="A478" s="100">
        <v>39905</v>
      </c>
      <c r="B478">
        <v>83.43</v>
      </c>
      <c r="C478">
        <v>31.76</v>
      </c>
      <c r="D478">
        <v>39.06</v>
      </c>
      <c r="G478" s="100">
        <v>39905</v>
      </c>
      <c r="H478" s="14">
        <f t="shared" si="21"/>
        <v>55.032981530343015</v>
      </c>
      <c r="I478" s="14">
        <f t="shared" si="22"/>
        <v>68.22771213748659</v>
      </c>
      <c r="J478" s="14">
        <f t="shared" si="23"/>
        <v>67.26364732219736</v>
      </c>
    </row>
    <row r="479" spans="1:10" ht="12">
      <c r="A479" s="100">
        <v>39906</v>
      </c>
      <c r="B479">
        <v>84.26</v>
      </c>
      <c r="C479">
        <v>32.35</v>
      </c>
      <c r="D479">
        <v>39.72</v>
      </c>
      <c r="G479" s="100">
        <v>39906</v>
      </c>
      <c r="H479" s="14">
        <f t="shared" si="21"/>
        <v>55.58047493403695</v>
      </c>
      <c r="I479" s="14">
        <f t="shared" si="22"/>
        <v>69.4951664876477</v>
      </c>
      <c r="J479" s="14">
        <f t="shared" si="23"/>
        <v>68.40020664714999</v>
      </c>
    </row>
    <row r="480" spans="1:10" ht="12">
      <c r="A480" s="100">
        <v>39909</v>
      </c>
      <c r="B480">
        <v>83.6</v>
      </c>
      <c r="C480">
        <v>32.27</v>
      </c>
      <c r="D480">
        <v>39.26</v>
      </c>
      <c r="G480" s="100">
        <v>39909</v>
      </c>
      <c r="H480" s="14">
        <f t="shared" si="21"/>
        <v>55.145118733509236</v>
      </c>
      <c r="I480" s="14">
        <f t="shared" si="22"/>
        <v>69.3233082706767</v>
      </c>
      <c r="J480" s="14">
        <f t="shared" si="23"/>
        <v>67.60805923884966</v>
      </c>
    </row>
    <row r="481" spans="1:10" ht="12">
      <c r="A481" s="100">
        <v>39910</v>
      </c>
      <c r="B481">
        <v>81.65</v>
      </c>
      <c r="C481">
        <v>31.42</v>
      </c>
      <c r="D481">
        <v>38.17</v>
      </c>
      <c r="G481" s="100">
        <v>39910</v>
      </c>
      <c r="H481" s="14">
        <f t="shared" si="21"/>
        <v>53.858839050131934</v>
      </c>
      <c r="I481" s="14">
        <f t="shared" si="22"/>
        <v>67.49731471535983</v>
      </c>
      <c r="J481" s="14">
        <f t="shared" si="23"/>
        <v>65.73101429309455</v>
      </c>
    </row>
    <row r="482" spans="1:10" ht="12">
      <c r="A482" s="100">
        <v>39911</v>
      </c>
      <c r="B482">
        <v>82.53</v>
      </c>
      <c r="C482">
        <v>31.95</v>
      </c>
      <c r="D482">
        <v>38.97</v>
      </c>
      <c r="G482" s="100">
        <v>39911</v>
      </c>
      <c r="H482" s="14">
        <f t="shared" si="21"/>
        <v>54.43931398416887</v>
      </c>
      <c r="I482" s="14">
        <f t="shared" si="22"/>
        <v>68.6358754027927</v>
      </c>
      <c r="J482" s="14">
        <f t="shared" si="23"/>
        <v>67.10866195970381</v>
      </c>
    </row>
    <row r="483" spans="1:10" ht="12">
      <c r="A483" s="100">
        <v>39912</v>
      </c>
      <c r="B483">
        <v>85.81</v>
      </c>
      <c r="C483">
        <v>32.94</v>
      </c>
      <c r="D483">
        <v>40.01</v>
      </c>
      <c r="G483" s="100">
        <v>39912</v>
      </c>
      <c r="H483" s="14">
        <f t="shared" si="21"/>
        <v>56.60290237467018</v>
      </c>
      <c r="I483" s="14">
        <f t="shared" si="22"/>
        <v>70.76262083780881</v>
      </c>
      <c r="J483" s="14">
        <f t="shared" si="23"/>
        <v>68.89960392629585</v>
      </c>
    </row>
    <row r="484" spans="1:10" ht="12">
      <c r="A484" s="100">
        <v>39916</v>
      </c>
      <c r="B484">
        <v>85.83</v>
      </c>
      <c r="C484">
        <v>32.89</v>
      </c>
      <c r="D484">
        <v>39.97</v>
      </c>
      <c r="G484" s="100">
        <v>39916</v>
      </c>
      <c r="H484" s="14">
        <f t="shared" si="21"/>
        <v>56.61609498680738</v>
      </c>
      <c r="I484" s="14">
        <f t="shared" si="22"/>
        <v>70.65520945220194</v>
      </c>
      <c r="J484" s="14">
        <f t="shared" si="23"/>
        <v>68.83072154296539</v>
      </c>
    </row>
    <row r="485" spans="1:10" ht="12">
      <c r="A485" s="100">
        <v>39917</v>
      </c>
      <c r="B485">
        <v>84.35</v>
      </c>
      <c r="C485">
        <v>32.49</v>
      </c>
      <c r="D485">
        <v>39.5</v>
      </c>
      <c r="G485" s="100">
        <v>39917</v>
      </c>
      <c r="H485" s="14">
        <f t="shared" si="21"/>
        <v>55.63984168865436</v>
      </c>
      <c r="I485" s="14">
        <f t="shared" si="22"/>
        <v>69.79591836734694</v>
      </c>
      <c r="J485" s="14">
        <f t="shared" si="23"/>
        <v>68.02135353883244</v>
      </c>
    </row>
    <row r="486" spans="1:10" ht="12">
      <c r="A486" s="100">
        <v>39918</v>
      </c>
      <c r="B486">
        <v>85.25</v>
      </c>
      <c r="C486">
        <v>32.4</v>
      </c>
      <c r="D486">
        <v>39.36</v>
      </c>
      <c r="G486" s="100">
        <v>39918</v>
      </c>
      <c r="H486" s="14">
        <f t="shared" si="21"/>
        <v>56.233509234828496</v>
      </c>
      <c r="I486" s="14">
        <f t="shared" si="22"/>
        <v>69.60257787325457</v>
      </c>
      <c r="J486" s="14">
        <f t="shared" si="23"/>
        <v>67.78026519717582</v>
      </c>
    </row>
    <row r="487" spans="1:10" ht="12">
      <c r="A487" s="100">
        <v>39919</v>
      </c>
      <c r="B487">
        <v>86.5</v>
      </c>
      <c r="C487">
        <v>33.24</v>
      </c>
      <c r="D487">
        <v>40.52</v>
      </c>
      <c r="G487" s="100">
        <v>39919</v>
      </c>
      <c r="H487" s="14">
        <f t="shared" si="21"/>
        <v>57.0580474934037</v>
      </c>
      <c r="I487" s="14">
        <f t="shared" si="22"/>
        <v>71.40708915145007</v>
      </c>
      <c r="J487" s="14">
        <f t="shared" si="23"/>
        <v>69.77785431375926</v>
      </c>
    </row>
    <row r="488" spans="1:10" ht="12">
      <c r="A488" s="100">
        <v>39920</v>
      </c>
      <c r="B488">
        <v>87.08</v>
      </c>
      <c r="C488">
        <v>33.31</v>
      </c>
      <c r="D488">
        <v>40.53</v>
      </c>
      <c r="G488" s="100">
        <v>39920</v>
      </c>
      <c r="H488" s="14">
        <f t="shared" si="21"/>
        <v>57.440633245382585</v>
      </c>
      <c r="I488" s="14">
        <f t="shared" si="22"/>
        <v>71.55746509129969</v>
      </c>
      <c r="J488" s="14">
        <f t="shared" si="23"/>
        <v>69.79507490959188</v>
      </c>
    </row>
    <row r="489" spans="1:10" ht="12">
      <c r="A489" s="100">
        <v>39923</v>
      </c>
      <c r="B489">
        <v>83.43</v>
      </c>
      <c r="C489">
        <v>32.24</v>
      </c>
      <c r="D489">
        <v>39.33</v>
      </c>
      <c r="G489" s="100">
        <v>39923</v>
      </c>
      <c r="H489" s="14">
        <f t="shared" si="21"/>
        <v>55.032981530343015</v>
      </c>
      <c r="I489" s="14">
        <f t="shared" si="22"/>
        <v>69.25886143931258</v>
      </c>
      <c r="J489" s="14">
        <f t="shared" si="23"/>
        <v>67.72860340967797</v>
      </c>
    </row>
    <row r="490" spans="1:10" ht="12">
      <c r="A490" s="100">
        <v>39924</v>
      </c>
      <c r="B490">
        <v>85.06</v>
      </c>
      <c r="C490">
        <v>32.69</v>
      </c>
      <c r="D490">
        <v>39.91</v>
      </c>
      <c r="G490" s="100">
        <v>39924</v>
      </c>
      <c r="H490" s="14">
        <f t="shared" si="21"/>
        <v>56.10817941952507</v>
      </c>
      <c r="I490" s="14">
        <f t="shared" si="22"/>
        <v>70.22556390977444</v>
      </c>
      <c r="J490" s="14">
        <f t="shared" si="23"/>
        <v>68.72739796796968</v>
      </c>
    </row>
    <row r="491" spans="1:10" ht="12">
      <c r="A491" s="100">
        <v>39925</v>
      </c>
      <c r="B491">
        <v>84.54</v>
      </c>
      <c r="C491">
        <v>32.79</v>
      </c>
      <c r="D491">
        <v>40.03</v>
      </c>
      <c r="G491" s="100">
        <v>39925</v>
      </c>
      <c r="H491" s="14">
        <f t="shared" si="21"/>
        <v>55.76517150395779</v>
      </c>
      <c r="I491" s="14">
        <f t="shared" si="22"/>
        <v>70.44038668098818</v>
      </c>
      <c r="J491" s="14">
        <f t="shared" si="23"/>
        <v>68.93404511796109</v>
      </c>
    </row>
    <row r="492" spans="1:10" ht="12">
      <c r="A492" s="100">
        <v>39926</v>
      </c>
      <c r="B492">
        <v>85.37</v>
      </c>
      <c r="C492">
        <v>33.11</v>
      </c>
      <c r="D492">
        <v>40.13</v>
      </c>
      <c r="G492" s="100">
        <v>39926</v>
      </c>
      <c r="H492" s="14">
        <f t="shared" si="21"/>
        <v>56.31266490765172</v>
      </c>
      <c r="I492" s="14">
        <f t="shared" si="22"/>
        <v>71.12781954887218</v>
      </c>
      <c r="J492" s="14">
        <f t="shared" si="23"/>
        <v>69.10625107628724</v>
      </c>
    </row>
    <row r="493" spans="1:10" ht="12">
      <c r="A493" s="100">
        <v>39927</v>
      </c>
      <c r="B493">
        <v>86.66</v>
      </c>
      <c r="C493">
        <v>33.69</v>
      </c>
      <c r="D493">
        <v>41.04</v>
      </c>
      <c r="G493" s="100">
        <v>39927</v>
      </c>
      <c r="H493" s="14">
        <f t="shared" si="21"/>
        <v>57.16358839050132</v>
      </c>
      <c r="I493" s="14">
        <f t="shared" si="22"/>
        <v>72.37379162191192</v>
      </c>
      <c r="J493" s="14">
        <f t="shared" si="23"/>
        <v>70.67332529705527</v>
      </c>
    </row>
    <row r="494" spans="1:10" ht="12">
      <c r="A494" s="100">
        <v>39930</v>
      </c>
      <c r="B494">
        <v>85.84</v>
      </c>
      <c r="C494">
        <v>33.73</v>
      </c>
      <c r="D494">
        <v>40.83</v>
      </c>
      <c r="G494" s="100">
        <v>39930</v>
      </c>
      <c r="H494" s="14">
        <f t="shared" si="21"/>
        <v>56.62269129287599</v>
      </c>
      <c r="I494" s="14">
        <f t="shared" si="22"/>
        <v>72.45972073039741</v>
      </c>
      <c r="J494" s="14">
        <f t="shared" si="23"/>
        <v>70.31169278457034</v>
      </c>
    </row>
    <row r="495" spans="1:10" ht="12">
      <c r="A495" s="100">
        <v>39931</v>
      </c>
      <c r="B495">
        <v>85.57</v>
      </c>
      <c r="C495">
        <v>33.48</v>
      </c>
      <c r="D495">
        <v>40.52</v>
      </c>
      <c r="G495" s="100">
        <v>39931</v>
      </c>
      <c r="H495" s="14">
        <f t="shared" si="21"/>
        <v>56.44459102902375</v>
      </c>
      <c r="I495" s="14">
        <f t="shared" si="22"/>
        <v>71.92266380236305</v>
      </c>
      <c r="J495" s="14">
        <f t="shared" si="23"/>
        <v>69.77785431375926</v>
      </c>
    </row>
    <row r="496" spans="1:10" ht="12">
      <c r="A496" s="100">
        <v>39932</v>
      </c>
      <c r="B496">
        <v>87.39</v>
      </c>
      <c r="C496">
        <v>33.94</v>
      </c>
      <c r="D496">
        <v>41.35</v>
      </c>
      <c r="G496" s="100">
        <v>39932</v>
      </c>
      <c r="H496" s="14">
        <f t="shared" si="21"/>
        <v>57.645118733509236</v>
      </c>
      <c r="I496" s="14">
        <f t="shared" si="22"/>
        <v>72.9108485499463</v>
      </c>
      <c r="J496" s="14">
        <f t="shared" si="23"/>
        <v>71.20716376786636</v>
      </c>
    </row>
    <row r="497" spans="1:10" ht="12">
      <c r="A497" s="100">
        <v>39933</v>
      </c>
      <c r="B497">
        <v>87.42</v>
      </c>
      <c r="C497">
        <v>34.28</v>
      </c>
      <c r="D497">
        <v>41.61</v>
      </c>
      <c r="G497" s="100">
        <v>39933</v>
      </c>
      <c r="H497" s="14">
        <f t="shared" si="21"/>
        <v>57.66490765171505</v>
      </c>
      <c r="I497" s="14">
        <f t="shared" si="22"/>
        <v>73.64124597207305</v>
      </c>
      <c r="J497" s="14">
        <f t="shared" si="23"/>
        <v>71.65489925951438</v>
      </c>
    </row>
    <row r="498" spans="1:10" ht="12">
      <c r="A498" s="100">
        <v>39934</v>
      </c>
      <c r="B498">
        <v>87.89</v>
      </c>
      <c r="C498">
        <v>34.37</v>
      </c>
      <c r="D498">
        <v>41.87</v>
      </c>
      <c r="G498" s="100">
        <v>39934</v>
      </c>
      <c r="H498" s="14">
        <f t="shared" si="21"/>
        <v>57.97493403693932</v>
      </c>
      <c r="I498" s="14">
        <f t="shared" si="22"/>
        <v>73.8345864661654</v>
      </c>
      <c r="J498" s="14">
        <f t="shared" si="23"/>
        <v>72.10263475116238</v>
      </c>
    </row>
    <row r="499" spans="1:10" ht="12">
      <c r="A499" s="100">
        <v>39937</v>
      </c>
      <c r="B499">
        <v>90.88</v>
      </c>
      <c r="C499">
        <v>35.05</v>
      </c>
      <c r="D499">
        <v>42.57</v>
      </c>
      <c r="G499" s="100">
        <v>39937</v>
      </c>
      <c r="H499" s="14">
        <f t="shared" si="21"/>
        <v>59.94722955145119</v>
      </c>
      <c r="I499" s="14">
        <f t="shared" si="22"/>
        <v>75.2953813104189</v>
      </c>
      <c r="J499" s="14">
        <f t="shared" si="23"/>
        <v>73.30807645944549</v>
      </c>
    </row>
    <row r="500" spans="1:10" ht="12">
      <c r="A500" s="100">
        <v>39938</v>
      </c>
      <c r="B500">
        <v>90.57</v>
      </c>
      <c r="C500">
        <v>35.02</v>
      </c>
      <c r="D500">
        <v>42.48</v>
      </c>
      <c r="G500" s="100">
        <v>39938</v>
      </c>
      <c r="H500" s="14">
        <f t="shared" si="21"/>
        <v>59.74274406332454</v>
      </c>
      <c r="I500" s="14">
        <f t="shared" si="22"/>
        <v>75.2309344790548</v>
      </c>
      <c r="J500" s="14">
        <f t="shared" si="23"/>
        <v>73.15309109695195</v>
      </c>
    </row>
    <row r="501" spans="1:10" ht="12">
      <c r="A501" s="100">
        <v>39939</v>
      </c>
      <c r="B501">
        <v>92.14</v>
      </c>
      <c r="C501">
        <v>35.03</v>
      </c>
      <c r="D501">
        <v>42.47</v>
      </c>
      <c r="G501" s="100">
        <v>39939</v>
      </c>
      <c r="H501" s="14">
        <f t="shared" si="21"/>
        <v>60.778364116094984</v>
      </c>
      <c r="I501" s="14">
        <f t="shared" si="22"/>
        <v>75.25241675617616</v>
      </c>
      <c r="J501" s="14">
        <f t="shared" si="23"/>
        <v>73.13587050111934</v>
      </c>
    </row>
    <row r="502" spans="1:10" ht="12">
      <c r="A502" s="100">
        <v>39940</v>
      </c>
      <c r="B502">
        <v>90.86</v>
      </c>
      <c r="C502">
        <v>34.21</v>
      </c>
      <c r="D502">
        <v>41.12</v>
      </c>
      <c r="G502" s="100">
        <v>39940</v>
      </c>
      <c r="H502" s="14">
        <f t="shared" si="21"/>
        <v>59.934036939313984</v>
      </c>
      <c r="I502" s="14">
        <f t="shared" si="22"/>
        <v>73.49087003222343</v>
      </c>
      <c r="J502" s="14">
        <f t="shared" si="23"/>
        <v>70.8110900637162</v>
      </c>
    </row>
    <row r="503" spans="1:10" ht="12">
      <c r="A503" s="100">
        <v>39941</v>
      </c>
      <c r="B503">
        <v>92.98</v>
      </c>
      <c r="C503">
        <v>34.23</v>
      </c>
      <c r="D503">
        <v>40.95</v>
      </c>
      <c r="G503" s="100">
        <v>39941</v>
      </c>
      <c r="H503" s="14">
        <f t="shared" si="21"/>
        <v>61.33245382585753</v>
      </c>
      <c r="I503" s="14">
        <f t="shared" si="22"/>
        <v>73.53383458646616</v>
      </c>
      <c r="J503" s="14">
        <f t="shared" si="23"/>
        <v>70.51833993456174</v>
      </c>
    </row>
    <row r="504" spans="1:10" ht="12">
      <c r="A504" s="100">
        <v>39944</v>
      </c>
      <c r="B504">
        <v>91.24</v>
      </c>
      <c r="C504">
        <v>34.35</v>
      </c>
      <c r="D504">
        <v>40.97</v>
      </c>
      <c r="G504" s="100">
        <v>39944</v>
      </c>
      <c r="H504" s="14">
        <f t="shared" si="21"/>
        <v>60.184696569920845</v>
      </c>
      <c r="I504" s="14">
        <f t="shared" si="22"/>
        <v>73.79162191192266</v>
      </c>
      <c r="J504" s="14">
        <f t="shared" si="23"/>
        <v>70.55278112622696</v>
      </c>
    </row>
    <row r="505" spans="1:10" ht="12">
      <c r="A505" s="100">
        <v>39945</v>
      </c>
      <c r="B505">
        <v>90.97</v>
      </c>
      <c r="C505">
        <v>33.93</v>
      </c>
      <c r="D505">
        <v>40.7</v>
      </c>
      <c r="G505" s="100">
        <v>39945</v>
      </c>
      <c r="H505" s="14">
        <f t="shared" si="21"/>
        <v>60.0065963060686</v>
      </c>
      <c r="I505" s="14">
        <f t="shared" si="22"/>
        <v>72.88936627282492</v>
      </c>
      <c r="J505" s="14">
        <f t="shared" si="23"/>
        <v>70.08782503874635</v>
      </c>
    </row>
    <row r="506" spans="1:10" ht="12">
      <c r="A506" s="100">
        <v>39946</v>
      </c>
      <c r="B506">
        <v>88.68</v>
      </c>
      <c r="C506">
        <v>33.02</v>
      </c>
      <c r="D506">
        <v>39.75</v>
      </c>
      <c r="G506" s="100">
        <v>39946</v>
      </c>
      <c r="H506" s="14">
        <f t="shared" si="21"/>
        <v>58.496042216358845</v>
      </c>
      <c r="I506" s="14">
        <f t="shared" si="22"/>
        <v>70.93447905477981</v>
      </c>
      <c r="J506" s="14">
        <f t="shared" si="23"/>
        <v>68.45186843464784</v>
      </c>
    </row>
    <row r="507" spans="1:10" ht="12">
      <c r="A507" s="100">
        <v>39947</v>
      </c>
      <c r="B507">
        <v>89.44</v>
      </c>
      <c r="C507">
        <v>33.39</v>
      </c>
      <c r="D507">
        <v>40.29</v>
      </c>
      <c r="G507" s="100">
        <v>39947</v>
      </c>
      <c r="H507" s="14">
        <f t="shared" si="21"/>
        <v>58.99736147757256</v>
      </c>
      <c r="I507" s="14">
        <f t="shared" si="22"/>
        <v>71.7293233082707</v>
      </c>
      <c r="J507" s="14">
        <f t="shared" si="23"/>
        <v>69.3817806096091</v>
      </c>
    </row>
    <row r="508" spans="1:10" ht="12">
      <c r="A508" s="100">
        <v>39948</v>
      </c>
      <c r="B508">
        <v>88.71</v>
      </c>
      <c r="C508">
        <v>33.37</v>
      </c>
      <c r="D508">
        <v>40.32</v>
      </c>
      <c r="G508" s="100">
        <v>39948</v>
      </c>
      <c r="H508" s="14">
        <f t="shared" si="21"/>
        <v>58.51583113456464</v>
      </c>
      <c r="I508" s="14">
        <f t="shared" si="22"/>
        <v>71.68635875402792</v>
      </c>
      <c r="J508" s="14">
        <f t="shared" si="23"/>
        <v>69.43344239710694</v>
      </c>
    </row>
    <row r="509" spans="1:10" ht="12">
      <c r="A509" s="100">
        <v>39951</v>
      </c>
      <c r="B509">
        <v>91.23</v>
      </c>
      <c r="C509">
        <v>34.24</v>
      </c>
      <c r="D509">
        <v>41.38</v>
      </c>
      <c r="G509" s="100">
        <v>39951</v>
      </c>
      <c r="H509" s="14">
        <f t="shared" si="21"/>
        <v>60.17810026385225</v>
      </c>
      <c r="I509" s="14">
        <f t="shared" si="22"/>
        <v>73.55531686358755</v>
      </c>
      <c r="J509" s="14">
        <f t="shared" si="23"/>
        <v>71.25882555536423</v>
      </c>
    </row>
    <row r="510" spans="1:10" ht="12">
      <c r="A510" s="100">
        <v>39952</v>
      </c>
      <c r="B510">
        <v>91.12</v>
      </c>
      <c r="C510">
        <v>34.4</v>
      </c>
      <c r="D510">
        <v>41.71</v>
      </c>
      <c r="G510" s="100">
        <v>39952</v>
      </c>
      <c r="H510" s="14">
        <f t="shared" si="21"/>
        <v>60.10554089709763</v>
      </c>
      <c r="I510" s="14">
        <f t="shared" si="22"/>
        <v>73.89903329752954</v>
      </c>
      <c r="J510" s="14">
        <f t="shared" si="23"/>
        <v>71.82710521784054</v>
      </c>
    </row>
    <row r="511" spans="1:10" ht="12">
      <c r="A511" s="100">
        <v>39953</v>
      </c>
      <c r="B511">
        <v>90.51</v>
      </c>
      <c r="C511">
        <v>34.28</v>
      </c>
      <c r="D511">
        <v>41.4</v>
      </c>
      <c r="G511" s="100">
        <v>39953</v>
      </c>
      <c r="H511" s="14">
        <f t="shared" si="21"/>
        <v>59.70316622691293</v>
      </c>
      <c r="I511" s="14">
        <f t="shared" si="22"/>
        <v>73.64124597207305</v>
      </c>
      <c r="J511" s="14">
        <f t="shared" si="23"/>
        <v>71.29326674702945</v>
      </c>
    </row>
    <row r="512" spans="1:10" ht="12">
      <c r="A512" s="100">
        <v>39954</v>
      </c>
      <c r="B512">
        <v>89.21</v>
      </c>
      <c r="C512">
        <v>33.65</v>
      </c>
      <c r="D512">
        <v>40.81</v>
      </c>
      <c r="G512" s="100">
        <v>39954</v>
      </c>
      <c r="H512" s="14">
        <f t="shared" si="21"/>
        <v>58.84564643799472</v>
      </c>
      <c r="I512" s="14">
        <f t="shared" si="22"/>
        <v>72.28786251342643</v>
      </c>
      <c r="J512" s="14">
        <f t="shared" si="23"/>
        <v>70.27725159290512</v>
      </c>
    </row>
    <row r="513" spans="1:10" ht="12">
      <c r="A513" s="100">
        <v>39955</v>
      </c>
      <c r="B513">
        <v>89.02</v>
      </c>
      <c r="C513">
        <v>33.54</v>
      </c>
      <c r="D513">
        <v>40.53</v>
      </c>
      <c r="G513" s="100">
        <v>39955</v>
      </c>
      <c r="H513" s="14">
        <f t="shared" si="21"/>
        <v>58.72031662269129</v>
      </c>
      <c r="I513" s="14">
        <f t="shared" si="22"/>
        <v>72.05155746509129</v>
      </c>
      <c r="J513" s="14">
        <f t="shared" si="23"/>
        <v>69.79507490959188</v>
      </c>
    </row>
    <row r="514" spans="1:10" ht="12">
      <c r="A514" s="100">
        <v>39959</v>
      </c>
      <c r="B514">
        <v>91.3</v>
      </c>
      <c r="C514">
        <v>34.79</v>
      </c>
      <c r="D514">
        <v>42.02</v>
      </c>
      <c r="G514" s="100">
        <v>39959</v>
      </c>
      <c r="H514" s="14">
        <f t="shared" si="21"/>
        <v>60.224274406332455</v>
      </c>
      <c r="I514" s="14">
        <f t="shared" si="22"/>
        <v>74.73684210526315</v>
      </c>
      <c r="J514" s="14">
        <f t="shared" si="23"/>
        <v>72.36094368865163</v>
      </c>
    </row>
    <row r="515" spans="1:10" ht="12">
      <c r="A515" s="100">
        <v>39960</v>
      </c>
      <c r="B515">
        <v>89.67</v>
      </c>
      <c r="C515">
        <v>34.55</v>
      </c>
      <c r="D515">
        <v>41.71</v>
      </c>
      <c r="G515" s="100">
        <v>39960</v>
      </c>
      <c r="H515" s="14">
        <f t="shared" si="21"/>
        <v>59.1490765171504</v>
      </c>
      <c r="I515" s="14">
        <f t="shared" si="22"/>
        <v>74.22126745435015</v>
      </c>
      <c r="J515" s="14">
        <f t="shared" si="23"/>
        <v>71.82710521784054</v>
      </c>
    </row>
    <row r="516" spans="1:10" ht="12">
      <c r="A516" s="100">
        <v>39961</v>
      </c>
      <c r="B516">
        <v>90.92</v>
      </c>
      <c r="C516">
        <v>34.95</v>
      </c>
      <c r="D516">
        <v>42.32</v>
      </c>
      <c r="G516" s="100">
        <v>39961</v>
      </c>
      <c r="H516" s="14">
        <f t="shared" si="21"/>
        <v>59.97361477572559</v>
      </c>
      <c r="I516" s="14">
        <f t="shared" si="22"/>
        <v>75.08055853920517</v>
      </c>
      <c r="J516" s="14">
        <f t="shared" si="23"/>
        <v>72.8775615636301</v>
      </c>
    </row>
    <row r="517" spans="1:10" ht="12">
      <c r="A517" s="100">
        <v>39962</v>
      </c>
      <c r="B517">
        <v>92.53</v>
      </c>
      <c r="C517">
        <v>35.38</v>
      </c>
      <c r="D517">
        <v>42.69</v>
      </c>
      <c r="G517" s="100">
        <v>39962</v>
      </c>
      <c r="H517" s="14">
        <f aca="true" t="shared" si="24" ref="H517:H580">B517/$B$4*100</f>
        <v>61.035620052770454</v>
      </c>
      <c r="I517" s="14">
        <f aca="true" t="shared" si="25" ref="I517:I580">C517/$C$4*100</f>
        <v>76.00429645542428</v>
      </c>
      <c r="J517" s="14">
        <f aca="true" t="shared" si="26" ref="J517:J580">D517/$D$4*100</f>
        <v>73.51472360943688</v>
      </c>
    </row>
    <row r="518" spans="1:10" ht="12">
      <c r="A518" s="100">
        <v>39965</v>
      </c>
      <c r="B518">
        <v>94.77</v>
      </c>
      <c r="C518">
        <v>36.39</v>
      </c>
      <c r="D518">
        <v>44.16</v>
      </c>
      <c r="G518" s="100">
        <v>39965</v>
      </c>
      <c r="H518" s="14">
        <f t="shared" si="24"/>
        <v>62.5131926121372</v>
      </c>
      <c r="I518" s="14">
        <f t="shared" si="25"/>
        <v>78.17400644468314</v>
      </c>
      <c r="J518" s="14">
        <f t="shared" si="26"/>
        <v>76.0461511968314</v>
      </c>
    </row>
    <row r="519" spans="1:10" ht="12">
      <c r="A519" s="100">
        <v>39966</v>
      </c>
      <c r="B519">
        <v>94.85</v>
      </c>
      <c r="C519">
        <v>36.44</v>
      </c>
      <c r="D519">
        <v>43.94</v>
      </c>
      <c r="G519" s="100">
        <v>39966</v>
      </c>
      <c r="H519" s="14">
        <f t="shared" si="24"/>
        <v>62.565963060686016</v>
      </c>
      <c r="I519" s="14">
        <f t="shared" si="25"/>
        <v>78.28141783029001</v>
      </c>
      <c r="J519" s="14">
        <f t="shared" si="26"/>
        <v>75.66729808851386</v>
      </c>
    </row>
    <row r="520" spans="1:10" ht="12">
      <c r="A520" s="100">
        <v>39967</v>
      </c>
      <c r="B520">
        <v>93.65</v>
      </c>
      <c r="C520">
        <v>36.33</v>
      </c>
      <c r="D520">
        <v>43.7</v>
      </c>
      <c r="G520" s="100">
        <v>39967</v>
      </c>
      <c r="H520" s="14">
        <f t="shared" si="24"/>
        <v>61.774406332453836</v>
      </c>
      <c r="I520" s="14">
        <f t="shared" si="25"/>
        <v>78.04511278195488</v>
      </c>
      <c r="J520" s="14">
        <f t="shared" si="26"/>
        <v>75.2540037885311</v>
      </c>
    </row>
    <row r="521" spans="1:10" ht="12">
      <c r="A521" s="100">
        <v>39968</v>
      </c>
      <c r="B521">
        <v>94.53</v>
      </c>
      <c r="C521">
        <v>36.74</v>
      </c>
      <c r="D521">
        <v>44.28</v>
      </c>
      <c r="G521" s="100">
        <v>39968</v>
      </c>
      <c r="H521" s="14">
        <f t="shared" si="24"/>
        <v>62.35488126649077</v>
      </c>
      <c r="I521" s="14">
        <f t="shared" si="25"/>
        <v>78.92588614393127</v>
      </c>
      <c r="J521" s="14">
        <f t="shared" si="26"/>
        <v>76.2527983468228</v>
      </c>
    </row>
    <row r="522" spans="1:10" ht="12">
      <c r="A522" s="100">
        <v>39969</v>
      </c>
      <c r="B522">
        <v>94.55</v>
      </c>
      <c r="C522">
        <v>36.78</v>
      </c>
      <c r="D522">
        <v>44.49</v>
      </c>
      <c r="G522" s="100">
        <v>39969</v>
      </c>
      <c r="H522" s="14">
        <f t="shared" si="24"/>
        <v>62.368073878627975</v>
      </c>
      <c r="I522" s="14">
        <f t="shared" si="25"/>
        <v>79.01181525241677</v>
      </c>
      <c r="J522" s="14">
        <f t="shared" si="26"/>
        <v>76.61443085930773</v>
      </c>
    </row>
    <row r="523" spans="1:10" ht="12">
      <c r="A523" s="100">
        <v>39972</v>
      </c>
      <c r="B523">
        <v>94.16</v>
      </c>
      <c r="C523">
        <v>36.67</v>
      </c>
      <c r="D523">
        <v>44.42</v>
      </c>
      <c r="G523" s="100">
        <v>39972</v>
      </c>
      <c r="H523" s="14">
        <f t="shared" si="24"/>
        <v>62.11081794195251</v>
      </c>
      <c r="I523" s="14">
        <f t="shared" si="25"/>
        <v>78.77551020408164</v>
      </c>
      <c r="J523" s="14">
        <f t="shared" si="26"/>
        <v>76.49388668847944</v>
      </c>
    </row>
    <row r="524" spans="1:10" ht="12">
      <c r="A524" s="100">
        <v>39973</v>
      </c>
      <c r="B524">
        <v>94.64</v>
      </c>
      <c r="C524">
        <v>36.95</v>
      </c>
      <c r="D524">
        <v>44.89</v>
      </c>
      <c r="G524" s="100">
        <v>39973</v>
      </c>
      <c r="H524" s="14">
        <f t="shared" si="24"/>
        <v>62.42744063324539</v>
      </c>
      <c r="I524" s="14">
        <f t="shared" si="25"/>
        <v>79.37701396348014</v>
      </c>
      <c r="J524" s="14">
        <f t="shared" si="26"/>
        <v>77.30325469261237</v>
      </c>
    </row>
    <row r="525" spans="1:10" ht="12">
      <c r="A525" s="100">
        <v>39974</v>
      </c>
      <c r="B525">
        <v>94.4</v>
      </c>
      <c r="C525">
        <v>36.82</v>
      </c>
      <c r="D525">
        <v>44.55</v>
      </c>
      <c r="G525" s="100">
        <v>39974</v>
      </c>
      <c r="H525" s="14">
        <f t="shared" si="24"/>
        <v>62.26912928759894</v>
      </c>
      <c r="I525" s="14">
        <f t="shared" si="25"/>
        <v>79.09774436090225</v>
      </c>
      <c r="J525" s="14">
        <f t="shared" si="26"/>
        <v>76.71775443430342</v>
      </c>
    </row>
    <row r="526" spans="1:10" ht="12">
      <c r="A526" s="100">
        <v>39975</v>
      </c>
      <c r="B526">
        <v>94.82</v>
      </c>
      <c r="C526">
        <v>36.82</v>
      </c>
      <c r="D526">
        <v>45.01</v>
      </c>
      <c r="G526" s="100">
        <v>39975</v>
      </c>
      <c r="H526" s="14">
        <f t="shared" si="24"/>
        <v>62.546174142480204</v>
      </c>
      <c r="I526" s="14">
        <f t="shared" si="25"/>
        <v>79.09774436090225</v>
      </c>
      <c r="J526" s="14">
        <f t="shared" si="26"/>
        <v>77.50990184260374</v>
      </c>
    </row>
    <row r="527" spans="1:10" ht="12">
      <c r="A527" s="100">
        <v>39976</v>
      </c>
      <c r="B527">
        <v>95.08</v>
      </c>
      <c r="C527">
        <v>36.65</v>
      </c>
      <c r="D527">
        <v>44.94</v>
      </c>
      <c r="G527" s="100">
        <v>39976</v>
      </c>
      <c r="H527" s="14">
        <f t="shared" si="24"/>
        <v>62.71767810026385</v>
      </c>
      <c r="I527" s="14">
        <f t="shared" si="25"/>
        <v>78.73254564983888</v>
      </c>
      <c r="J527" s="14">
        <f t="shared" si="26"/>
        <v>77.38935767177544</v>
      </c>
    </row>
    <row r="528" spans="1:10" ht="12">
      <c r="A528" s="100">
        <v>39979</v>
      </c>
      <c r="B528">
        <v>92.9</v>
      </c>
      <c r="C528">
        <v>35.9</v>
      </c>
      <c r="D528">
        <v>44.24</v>
      </c>
      <c r="G528" s="100">
        <v>39979</v>
      </c>
      <c r="H528" s="14">
        <f t="shared" si="24"/>
        <v>61.279683377308714</v>
      </c>
      <c r="I528" s="14">
        <f t="shared" si="25"/>
        <v>77.12137486573577</v>
      </c>
      <c r="J528" s="14">
        <f t="shared" si="26"/>
        <v>76.18391596349234</v>
      </c>
    </row>
    <row r="529" spans="1:10" ht="12">
      <c r="A529" s="100">
        <v>39980</v>
      </c>
      <c r="B529">
        <v>91.64</v>
      </c>
      <c r="C529">
        <v>35.55</v>
      </c>
      <c r="D529">
        <v>43.81</v>
      </c>
      <c r="G529" s="100">
        <v>39980</v>
      </c>
      <c r="H529" s="14">
        <f t="shared" si="24"/>
        <v>60.44854881266492</v>
      </c>
      <c r="I529" s="14">
        <f t="shared" si="25"/>
        <v>76.36949516648764</v>
      </c>
      <c r="J529" s="14">
        <f t="shared" si="26"/>
        <v>75.44343034268987</v>
      </c>
    </row>
    <row r="530" spans="1:10" ht="12">
      <c r="A530" s="100">
        <v>39981</v>
      </c>
      <c r="B530">
        <v>91.55</v>
      </c>
      <c r="C530">
        <v>35.89</v>
      </c>
      <c r="D530">
        <v>44.07</v>
      </c>
      <c r="G530" s="100">
        <v>39981</v>
      </c>
      <c r="H530" s="14">
        <f t="shared" si="24"/>
        <v>60.389182058047496</v>
      </c>
      <c r="I530" s="14">
        <f t="shared" si="25"/>
        <v>77.0998925886144</v>
      </c>
      <c r="J530" s="14">
        <f t="shared" si="26"/>
        <v>75.89116583433787</v>
      </c>
    </row>
    <row r="531" spans="1:10" ht="12">
      <c r="A531" s="100">
        <v>39982</v>
      </c>
      <c r="B531">
        <v>92.22</v>
      </c>
      <c r="C531">
        <v>35.82</v>
      </c>
      <c r="D531">
        <v>43.83</v>
      </c>
      <c r="G531" s="100">
        <v>39982</v>
      </c>
      <c r="H531" s="14">
        <f t="shared" si="24"/>
        <v>60.8311345646438</v>
      </c>
      <c r="I531" s="14">
        <f t="shared" si="25"/>
        <v>76.94951664876477</v>
      </c>
      <c r="J531" s="14">
        <f t="shared" si="26"/>
        <v>75.47787153435509</v>
      </c>
    </row>
    <row r="532" spans="1:10" ht="12">
      <c r="A532" s="100">
        <v>39983</v>
      </c>
      <c r="B532">
        <v>92.04</v>
      </c>
      <c r="C532">
        <v>36.16</v>
      </c>
      <c r="D532">
        <v>44.36</v>
      </c>
      <c r="G532" s="100">
        <v>39983</v>
      </c>
      <c r="H532" s="14">
        <f t="shared" si="24"/>
        <v>60.71240105540898</v>
      </c>
      <c r="I532" s="14">
        <f t="shared" si="25"/>
        <v>77.67991407089151</v>
      </c>
      <c r="J532" s="14">
        <f t="shared" si="26"/>
        <v>76.39056311348372</v>
      </c>
    </row>
    <row r="533" spans="1:10" ht="12">
      <c r="A533" s="100">
        <v>39986</v>
      </c>
      <c r="B533">
        <v>89.28</v>
      </c>
      <c r="C533">
        <v>35.08</v>
      </c>
      <c r="D533">
        <v>43.27</v>
      </c>
      <c r="G533" s="100">
        <v>39986</v>
      </c>
      <c r="H533" s="14">
        <f t="shared" si="24"/>
        <v>58.89182058047494</v>
      </c>
      <c r="I533" s="14">
        <f t="shared" si="25"/>
        <v>75.35982814178303</v>
      </c>
      <c r="J533" s="14">
        <f t="shared" si="26"/>
        <v>74.5135181677286</v>
      </c>
    </row>
    <row r="534" spans="1:10" ht="12">
      <c r="A534" s="100">
        <v>39987</v>
      </c>
      <c r="B534">
        <v>89.35</v>
      </c>
      <c r="C534">
        <v>35</v>
      </c>
      <c r="D534">
        <v>43.03</v>
      </c>
      <c r="G534" s="100">
        <v>39987</v>
      </c>
      <c r="H534" s="14">
        <f t="shared" si="24"/>
        <v>58.937994722955146</v>
      </c>
      <c r="I534" s="14">
        <f t="shared" si="25"/>
        <v>75.18796992481204</v>
      </c>
      <c r="J534" s="14">
        <f t="shared" si="26"/>
        <v>74.10022386774583</v>
      </c>
    </row>
    <row r="535" spans="1:10" ht="12">
      <c r="A535" s="100">
        <v>39988</v>
      </c>
      <c r="B535">
        <v>90.12</v>
      </c>
      <c r="C535">
        <v>35.59</v>
      </c>
      <c r="D535">
        <v>43.61</v>
      </c>
      <c r="G535" s="100">
        <v>39988</v>
      </c>
      <c r="H535" s="14">
        <f t="shared" si="24"/>
        <v>59.44591029023747</v>
      </c>
      <c r="I535" s="14">
        <f t="shared" si="25"/>
        <v>76.45542427497315</v>
      </c>
      <c r="J535" s="14">
        <f t="shared" si="26"/>
        <v>75.09901842603755</v>
      </c>
    </row>
    <row r="536" spans="1:10" ht="12">
      <c r="A536" s="100">
        <v>39989</v>
      </c>
      <c r="B536">
        <v>92.08</v>
      </c>
      <c r="C536">
        <v>36.29</v>
      </c>
      <c r="D536">
        <v>44.51</v>
      </c>
      <c r="G536" s="100">
        <v>39989</v>
      </c>
      <c r="H536" s="14">
        <f t="shared" si="24"/>
        <v>60.738786279683374</v>
      </c>
      <c r="I536" s="14">
        <f t="shared" si="25"/>
        <v>77.9591836734694</v>
      </c>
      <c r="J536" s="14">
        <f t="shared" si="26"/>
        <v>76.64887205097295</v>
      </c>
    </row>
    <row r="537" spans="1:10" ht="12">
      <c r="A537" s="100">
        <v>39990</v>
      </c>
      <c r="B537">
        <v>91.84</v>
      </c>
      <c r="C537">
        <v>36.37</v>
      </c>
      <c r="D537">
        <v>44.44</v>
      </c>
      <c r="G537" s="100">
        <v>39990</v>
      </c>
      <c r="H537" s="14">
        <f t="shared" si="24"/>
        <v>60.58047493403694</v>
      </c>
      <c r="I537" s="14">
        <f t="shared" si="25"/>
        <v>78.13104189044039</v>
      </c>
      <c r="J537" s="14">
        <f t="shared" si="26"/>
        <v>76.52832788014466</v>
      </c>
    </row>
    <row r="538" spans="1:10" ht="12">
      <c r="A538" s="100">
        <v>39993</v>
      </c>
      <c r="B538">
        <v>92.7</v>
      </c>
      <c r="C538">
        <v>36.45</v>
      </c>
      <c r="D538">
        <v>44.74</v>
      </c>
      <c r="G538" s="100">
        <v>39993</v>
      </c>
      <c r="H538" s="14">
        <f t="shared" si="24"/>
        <v>61.147757255936675</v>
      </c>
      <c r="I538" s="14">
        <f t="shared" si="25"/>
        <v>78.3029001074114</v>
      </c>
      <c r="J538" s="14">
        <f t="shared" si="26"/>
        <v>77.04494575512312</v>
      </c>
    </row>
    <row r="539" spans="1:10" ht="12">
      <c r="A539" s="100">
        <v>39994</v>
      </c>
      <c r="B539">
        <v>91.95</v>
      </c>
      <c r="C539">
        <v>36.38</v>
      </c>
      <c r="D539">
        <v>44.49</v>
      </c>
      <c r="G539" s="100">
        <v>39994</v>
      </c>
      <c r="H539" s="14">
        <f t="shared" si="24"/>
        <v>60.65303430079156</v>
      </c>
      <c r="I539" s="14">
        <f t="shared" si="25"/>
        <v>78.15252416756178</v>
      </c>
      <c r="J539" s="14">
        <f t="shared" si="26"/>
        <v>76.61443085930773</v>
      </c>
    </row>
    <row r="540" spans="1:10" ht="12">
      <c r="A540" s="100">
        <v>39995</v>
      </c>
      <c r="B540">
        <v>92.33</v>
      </c>
      <c r="C540">
        <v>36.4</v>
      </c>
      <c r="D540">
        <v>44.79</v>
      </c>
      <c r="G540" s="100">
        <v>39995</v>
      </c>
      <c r="H540" s="14">
        <f t="shared" si="24"/>
        <v>60.903693931398415</v>
      </c>
      <c r="I540" s="14">
        <f t="shared" si="25"/>
        <v>78.19548872180452</v>
      </c>
      <c r="J540" s="14">
        <f t="shared" si="26"/>
        <v>77.1310487342862</v>
      </c>
    </row>
    <row r="541" spans="1:10" ht="12">
      <c r="A541" s="100">
        <v>39996</v>
      </c>
      <c r="B541">
        <v>89.81</v>
      </c>
      <c r="C541">
        <v>35.6</v>
      </c>
      <c r="D541">
        <v>43.84</v>
      </c>
      <c r="G541" s="100">
        <v>39996</v>
      </c>
      <c r="H541" s="14">
        <f t="shared" si="24"/>
        <v>59.24142480211082</v>
      </c>
      <c r="I541" s="14">
        <f t="shared" si="25"/>
        <v>76.47690655209452</v>
      </c>
      <c r="J541" s="14">
        <f t="shared" si="26"/>
        <v>75.49509213018771</v>
      </c>
    </row>
    <row r="542" spans="1:10" ht="12">
      <c r="A542" s="100">
        <v>40000</v>
      </c>
      <c r="B542">
        <v>89.8</v>
      </c>
      <c r="C542">
        <v>35.41</v>
      </c>
      <c r="D542">
        <v>43.56</v>
      </c>
      <c r="G542" s="100">
        <v>40000</v>
      </c>
      <c r="H542" s="14">
        <f t="shared" si="24"/>
        <v>59.23482849604221</v>
      </c>
      <c r="I542" s="14">
        <f t="shared" si="25"/>
        <v>76.0687432867884</v>
      </c>
      <c r="J542" s="14">
        <f t="shared" si="26"/>
        <v>75.01291544687446</v>
      </c>
    </row>
    <row r="543" spans="1:10" ht="12">
      <c r="A543" s="100">
        <v>40001</v>
      </c>
      <c r="B543">
        <v>88.06</v>
      </c>
      <c r="C543">
        <v>34.53</v>
      </c>
      <c r="D543">
        <v>42.45</v>
      </c>
      <c r="G543" s="100">
        <v>40001</v>
      </c>
      <c r="H543" s="14">
        <f t="shared" si="24"/>
        <v>58.087071240105544</v>
      </c>
      <c r="I543" s="14">
        <f t="shared" si="25"/>
        <v>74.17830290010741</v>
      </c>
      <c r="J543" s="14">
        <f t="shared" si="26"/>
        <v>73.10142930945412</v>
      </c>
    </row>
    <row r="544" spans="1:10" ht="12">
      <c r="A544" s="100">
        <v>40002</v>
      </c>
      <c r="B544">
        <v>88</v>
      </c>
      <c r="C544">
        <v>34.71</v>
      </c>
      <c r="D544">
        <v>42.49</v>
      </c>
      <c r="G544" s="100">
        <v>40002</v>
      </c>
      <c r="H544" s="14">
        <f t="shared" si="24"/>
        <v>58.04749340369393</v>
      </c>
      <c r="I544" s="14">
        <f t="shared" si="25"/>
        <v>74.56498388829218</v>
      </c>
      <c r="J544" s="14">
        <f t="shared" si="26"/>
        <v>73.17031169278458</v>
      </c>
    </row>
    <row r="545" spans="1:10" ht="12">
      <c r="A545" s="100">
        <v>40003</v>
      </c>
      <c r="B545">
        <v>88.17</v>
      </c>
      <c r="C545">
        <v>34.77</v>
      </c>
      <c r="D545">
        <v>42.68</v>
      </c>
      <c r="G545" s="100">
        <v>40003</v>
      </c>
      <c r="H545" s="14">
        <f t="shared" si="24"/>
        <v>58.159630606860155</v>
      </c>
      <c r="I545" s="14">
        <f t="shared" si="25"/>
        <v>74.69387755102042</v>
      </c>
      <c r="J545" s="14">
        <f t="shared" si="26"/>
        <v>73.49750301360427</v>
      </c>
    </row>
    <row r="546" spans="1:10" ht="12">
      <c r="A546" s="100">
        <v>40004</v>
      </c>
      <c r="B546">
        <v>87.96</v>
      </c>
      <c r="C546">
        <v>34.92</v>
      </c>
      <c r="D546">
        <v>42.95</v>
      </c>
      <c r="G546" s="100">
        <v>40004</v>
      </c>
      <c r="H546" s="14">
        <f t="shared" si="24"/>
        <v>58.02110817941952</v>
      </c>
      <c r="I546" s="14">
        <f t="shared" si="25"/>
        <v>75.01611170784103</v>
      </c>
      <c r="J546" s="14">
        <f t="shared" si="26"/>
        <v>73.9624591010849</v>
      </c>
    </row>
    <row r="547" spans="1:10" ht="12">
      <c r="A547" s="100">
        <v>40007</v>
      </c>
      <c r="B547">
        <v>90.1</v>
      </c>
      <c r="C547">
        <v>35.59</v>
      </c>
      <c r="D547">
        <v>43.79</v>
      </c>
      <c r="G547" s="100">
        <v>40007</v>
      </c>
      <c r="H547" s="14">
        <f t="shared" si="24"/>
        <v>59.43271767810027</v>
      </c>
      <c r="I547" s="14">
        <f t="shared" si="25"/>
        <v>76.45542427497315</v>
      </c>
      <c r="J547" s="14">
        <f t="shared" si="26"/>
        <v>75.40898915102461</v>
      </c>
    </row>
    <row r="548" spans="1:10" ht="12">
      <c r="A548" s="100">
        <v>40008</v>
      </c>
      <c r="B548">
        <v>90.61</v>
      </c>
      <c r="C548">
        <v>35.72</v>
      </c>
      <c r="D548">
        <v>43.96</v>
      </c>
      <c r="G548" s="100">
        <v>40008</v>
      </c>
      <c r="H548" s="14">
        <f t="shared" si="24"/>
        <v>59.76912928759894</v>
      </c>
      <c r="I548" s="14">
        <f t="shared" si="25"/>
        <v>76.73469387755102</v>
      </c>
      <c r="J548" s="14">
        <f t="shared" si="26"/>
        <v>75.7017392801791</v>
      </c>
    </row>
    <row r="549" spans="1:10" ht="12">
      <c r="A549" s="100">
        <v>40009</v>
      </c>
      <c r="B549">
        <v>93.26</v>
      </c>
      <c r="C549">
        <v>36.92</v>
      </c>
      <c r="D549">
        <v>45.81</v>
      </c>
      <c r="G549" s="100">
        <v>40009</v>
      </c>
      <c r="H549" s="14">
        <f t="shared" si="24"/>
        <v>61.51715039577837</v>
      </c>
      <c r="I549" s="14">
        <f t="shared" si="25"/>
        <v>79.312567132116</v>
      </c>
      <c r="J549" s="14">
        <f t="shared" si="26"/>
        <v>78.88754950921302</v>
      </c>
    </row>
    <row r="550" spans="1:10" ht="12">
      <c r="A550" s="100">
        <v>40010</v>
      </c>
      <c r="B550">
        <v>93.11</v>
      </c>
      <c r="C550">
        <v>37.36</v>
      </c>
      <c r="D550">
        <v>46.6</v>
      </c>
      <c r="G550" s="100">
        <v>40010</v>
      </c>
      <c r="H550" s="14">
        <f t="shared" si="24"/>
        <v>61.418205804749334</v>
      </c>
      <c r="I550" s="14">
        <f t="shared" si="25"/>
        <v>80.25778732545649</v>
      </c>
      <c r="J550" s="14">
        <f t="shared" si="26"/>
        <v>80.24797657998967</v>
      </c>
    </row>
    <row r="551" spans="1:10" ht="12">
      <c r="A551" s="100">
        <v>40011</v>
      </c>
      <c r="B551">
        <v>94.13</v>
      </c>
      <c r="C551">
        <v>37.56</v>
      </c>
      <c r="D551">
        <v>47.02</v>
      </c>
      <c r="G551" s="100">
        <v>40011</v>
      </c>
      <c r="H551" s="14">
        <f t="shared" si="24"/>
        <v>62.0910290237467</v>
      </c>
      <c r="I551" s="14">
        <f t="shared" si="25"/>
        <v>80.687432867884</v>
      </c>
      <c r="J551" s="14">
        <f t="shared" si="26"/>
        <v>80.97124160495953</v>
      </c>
    </row>
    <row r="552" spans="1:10" ht="12">
      <c r="A552" s="100">
        <v>40014</v>
      </c>
      <c r="B552">
        <v>95.13</v>
      </c>
      <c r="C552">
        <v>37.92</v>
      </c>
      <c r="D552">
        <v>47.46</v>
      </c>
      <c r="G552" s="100">
        <v>40014</v>
      </c>
      <c r="H552" s="14">
        <f t="shared" si="24"/>
        <v>62.75065963060686</v>
      </c>
      <c r="I552" s="14">
        <f t="shared" si="25"/>
        <v>81.4607948442535</v>
      </c>
      <c r="J552" s="14">
        <f t="shared" si="26"/>
        <v>81.72894782159463</v>
      </c>
    </row>
    <row r="553" spans="1:10" ht="12">
      <c r="A553" s="100">
        <v>40015</v>
      </c>
      <c r="B553">
        <v>95.57</v>
      </c>
      <c r="C553">
        <v>38.18</v>
      </c>
      <c r="D553">
        <v>47.72</v>
      </c>
      <c r="G553" s="100">
        <v>40015</v>
      </c>
      <c r="H553" s="14">
        <f t="shared" si="24"/>
        <v>63.040897097625326</v>
      </c>
      <c r="I553" s="14">
        <f t="shared" si="25"/>
        <v>82.01933404940924</v>
      </c>
      <c r="J553" s="14">
        <f t="shared" si="26"/>
        <v>82.17668331324263</v>
      </c>
    </row>
    <row r="554" spans="1:10" ht="12">
      <c r="A554" s="100">
        <v>40016</v>
      </c>
      <c r="B554">
        <v>95.55</v>
      </c>
      <c r="C554">
        <v>38.5</v>
      </c>
      <c r="D554">
        <v>48.02</v>
      </c>
      <c r="G554" s="100">
        <v>40016</v>
      </c>
      <c r="H554" s="14">
        <f t="shared" si="24"/>
        <v>63.02770448548812</v>
      </c>
      <c r="I554" s="14">
        <f t="shared" si="25"/>
        <v>82.70676691729324</v>
      </c>
      <c r="J554" s="14">
        <f t="shared" si="26"/>
        <v>82.69330118822111</v>
      </c>
    </row>
    <row r="555" spans="1:10" ht="12">
      <c r="A555" s="100">
        <v>40017</v>
      </c>
      <c r="B555">
        <v>97.66</v>
      </c>
      <c r="C555">
        <v>39.35</v>
      </c>
      <c r="D555">
        <v>48.86</v>
      </c>
      <c r="G555" s="100">
        <v>40017</v>
      </c>
      <c r="H555" s="14">
        <f t="shared" si="24"/>
        <v>64.41952506596306</v>
      </c>
      <c r="I555" s="14">
        <f t="shared" si="25"/>
        <v>84.53276047261011</v>
      </c>
      <c r="J555" s="14">
        <f t="shared" si="26"/>
        <v>84.13983123816084</v>
      </c>
    </row>
    <row r="556" spans="1:10" ht="12">
      <c r="A556" s="100">
        <v>40018</v>
      </c>
      <c r="B556">
        <v>98.06</v>
      </c>
      <c r="C556">
        <v>39.35</v>
      </c>
      <c r="D556">
        <v>48.55</v>
      </c>
      <c r="G556" s="100">
        <v>40018</v>
      </c>
      <c r="H556" s="14">
        <f t="shared" si="24"/>
        <v>64.68337730870712</v>
      </c>
      <c r="I556" s="14">
        <f t="shared" si="25"/>
        <v>84.53276047261011</v>
      </c>
      <c r="J556" s="14">
        <f t="shared" si="26"/>
        <v>83.60599276734975</v>
      </c>
    </row>
    <row r="557" spans="1:10" ht="12">
      <c r="A557" s="100">
        <v>40021</v>
      </c>
      <c r="B557">
        <v>98.35</v>
      </c>
      <c r="C557">
        <v>39.35</v>
      </c>
      <c r="D557">
        <v>48.39</v>
      </c>
      <c r="G557" s="100">
        <v>40021</v>
      </c>
      <c r="H557" s="14">
        <f t="shared" si="24"/>
        <v>64.87467018469657</v>
      </c>
      <c r="I557" s="14">
        <f t="shared" si="25"/>
        <v>84.53276047261011</v>
      </c>
      <c r="J557" s="14">
        <f t="shared" si="26"/>
        <v>83.3304632340279</v>
      </c>
    </row>
    <row r="558" spans="1:10" ht="12">
      <c r="A558" s="100">
        <v>40022</v>
      </c>
      <c r="B558">
        <v>97.89</v>
      </c>
      <c r="C558">
        <v>39.47</v>
      </c>
      <c r="D558">
        <v>48.54</v>
      </c>
      <c r="G558" s="100">
        <v>40022</v>
      </c>
      <c r="H558" s="14">
        <f t="shared" si="24"/>
        <v>64.5712401055409</v>
      </c>
      <c r="I558" s="14">
        <f t="shared" si="25"/>
        <v>84.7905477980666</v>
      </c>
      <c r="J558" s="14">
        <f t="shared" si="26"/>
        <v>83.58877217151714</v>
      </c>
    </row>
    <row r="559" spans="1:10" ht="12">
      <c r="A559" s="100">
        <v>40023</v>
      </c>
      <c r="B559">
        <v>97.65</v>
      </c>
      <c r="C559">
        <v>39.34</v>
      </c>
      <c r="D559">
        <v>48.4</v>
      </c>
      <c r="G559" s="100">
        <v>40023</v>
      </c>
      <c r="H559" s="14">
        <f t="shared" si="24"/>
        <v>64.41292875989446</v>
      </c>
      <c r="I559" s="14">
        <f t="shared" si="25"/>
        <v>84.51127819548874</v>
      </c>
      <c r="J559" s="14">
        <f t="shared" si="26"/>
        <v>83.34768382986051</v>
      </c>
    </row>
    <row r="560" spans="1:10" ht="12">
      <c r="A560" s="100">
        <v>40024</v>
      </c>
      <c r="B560">
        <v>98.67</v>
      </c>
      <c r="C560">
        <v>39.57</v>
      </c>
      <c r="D560">
        <v>48.6</v>
      </c>
      <c r="G560" s="100">
        <v>40024</v>
      </c>
      <c r="H560" s="14">
        <f t="shared" si="24"/>
        <v>65.08575197889182</v>
      </c>
      <c r="I560" s="14">
        <f t="shared" si="25"/>
        <v>85.00537056928034</v>
      </c>
      <c r="J560" s="14">
        <f t="shared" si="26"/>
        <v>83.69209574651283</v>
      </c>
    </row>
    <row r="561" spans="1:10" ht="12">
      <c r="A561" s="100">
        <v>40025</v>
      </c>
      <c r="B561">
        <v>98.81</v>
      </c>
      <c r="C561">
        <v>39.45</v>
      </c>
      <c r="D561">
        <v>48.51</v>
      </c>
      <c r="G561" s="100">
        <v>40025</v>
      </c>
      <c r="H561" s="14">
        <f t="shared" si="24"/>
        <v>65.17810026385224</v>
      </c>
      <c r="I561" s="14">
        <f t="shared" si="25"/>
        <v>84.74758324382385</v>
      </c>
      <c r="J561" s="14">
        <f t="shared" si="26"/>
        <v>83.53711038401929</v>
      </c>
    </row>
    <row r="562" spans="1:10" ht="12">
      <c r="A562" s="100">
        <v>40028</v>
      </c>
      <c r="B562">
        <v>100.44</v>
      </c>
      <c r="C562">
        <v>40.04</v>
      </c>
      <c r="D562">
        <v>49.28</v>
      </c>
      <c r="G562" s="100">
        <v>40028</v>
      </c>
      <c r="H562" s="14">
        <f t="shared" si="24"/>
        <v>66.25329815303431</v>
      </c>
      <c r="I562" s="14">
        <f t="shared" si="25"/>
        <v>86.01503759398497</v>
      </c>
      <c r="J562" s="14">
        <f t="shared" si="26"/>
        <v>84.86309626313071</v>
      </c>
    </row>
    <row r="563" spans="1:10" ht="12">
      <c r="A563" s="100">
        <v>40029</v>
      </c>
      <c r="B563">
        <v>100.7</v>
      </c>
      <c r="C563">
        <v>40.04</v>
      </c>
      <c r="D563">
        <v>49.07</v>
      </c>
      <c r="G563" s="100">
        <v>40029</v>
      </c>
      <c r="H563" s="14">
        <f t="shared" si="24"/>
        <v>66.42480211081795</v>
      </c>
      <c r="I563" s="14">
        <f t="shared" si="25"/>
        <v>86.01503759398497</v>
      </c>
      <c r="J563" s="14">
        <f t="shared" si="26"/>
        <v>84.50146375064578</v>
      </c>
    </row>
    <row r="564" spans="1:10" ht="12">
      <c r="A564" s="100">
        <v>40030</v>
      </c>
      <c r="B564">
        <v>100.41</v>
      </c>
      <c r="C564">
        <v>39.73</v>
      </c>
      <c r="D564">
        <v>48.73</v>
      </c>
      <c r="G564" s="100">
        <v>40030</v>
      </c>
      <c r="H564" s="14">
        <f t="shared" si="24"/>
        <v>66.23350923482849</v>
      </c>
      <c r="I564" s="14">
        <f t="shared" si="25"/>
        <v>85.34908700322234</v>
      </c>
      <c r="J564" s="14">
        <f t="shared" si="26"/>
        <v>83.91596349233683</v>
      </c>
    </row>
    <row r="565" spans="1:10" ht="12">
      <c r="A565" s="100">
        <v>40031</v>
      </c>
      <c r="B565">
        <v>99.89</v>
      </c>
      <c r="C565">
        <v>39.38</v>
      </c>
      <c r="D565">
        <v>48.37</v>
      </c>
      <c r="G565" s="100">
        <v>40031</v>
      </c>
      <c r="H565" s="14">
        <f t="shared" si="24"/>
        <v>65.89050131926122</v>
      </c>
      <c r="I565" s="14">
        <f t="shared" si="25"/>
        <v>84.59720730397423</v>
      </c>
      <c r="J565" s="14">
        <f t="shared" si="26"/>
        <v>83.29602204236267</v>
      </c>
    </row>
    <row r="566" spans="1:10" ht="12">
      <c r="A566" s="100">
        <v>40032</v>
      </c>
      <c r="B566">
        <v>101.2</v>
      </c>
      <c r="C566">
        <v>39.88</v>
      </c>
      <c r="D566">
        <v>48.8</v>
      </c>
      <c r="G566" s="100">
        <v>40032</v>
      </c>
      <c r="H566" s="14">
        <f t="shared" si="24"/>
        <v>66.75461741424803</v>
      </c>
      <c r="I566" s="14">
        <f t="shared" si="25"/>
        <v>85.67132116004298</v>
      </c>
      <c r="J566" s="14">
        <f t="shared" si="26"/>
        <v>84.03650766316514</v>
      </c>
    </row>
    <row r="567" spans="1:10" ht="12">
      <c r="A567" s="100">
        <v>40035</v>
      </c>
      <c r="B567">
        <v>100.99</v>
      </c>
      <c r="C567">
        <v>39.6</v>
      </c>
      <c r="D567">
        <v>48.51</v>
      </c>
      <c r="G567" s="100">
        <v>40035</v>
      </c>
      <c r="H567" s="14">
        <f t="shared" si="24"/>
        <v>66.61609498680738</v>
      </c>
      <c r="I567" s="14">
        <f t="shared" si="25"/>
        <v>85.06981740064448</v>
      </c>
      <c r="J567" s="14">
        <f t="shared" si="26"/>
        <v>83.53711038401929</v>
      </c>
    </row>
    <row r="568" spans="1:10" ht="12">
      <c r="A568" s="100">
        <v>40036</v>
      </c>
      <c r="B568">
        <v>99.73</v>
      </c>
      <c r="C568">
        <v>39.26</v>
      </c>
      <c r="D568">
        <v>47.99</v>
      </c>
      <c r="G568" s="100">
        <v>40036</v>
      </c>
      <c r="H568" s="14">
        <f t="shared" si="24"/>
        <v>65.78496042216359</v>
      </c>
      <c r="I568" s="14">
        <f t="shared" si="25"/>
        <v>84.33941997851772</v>
      </c>
      <c r="J568" s="14">
        <f t="shared" si="26"/>
        <v>82.64163940072326</v>
      </c>
    </row>
    <row r="569" spans="1:10" ht="12">
      <c r="A569" s="100">
        <v>40037</v>
      </c>
      <c r="B569">
        <v>100.8</v>
      </c>
      <c r="C569">
        <v>39.87</v>
      </c>
      <c r="D569">
        <v>48.83</v>
      </c>
      <c r="G569" s="100">
        <v>40037</v>
      </c>
      <c r="H569" s="14">
        <f t="shared" si="24"/>
        <v>66.49076517150397</v>
      </c>
      <c r="I569" s="14">
        <f t="shared" si="25"/>
        <v>85.64983888292159</v>
      </c>
      <c r="J569" s="14">
        <f t="shared" si="26"/>
        <v>84.08816945066299</v>
      </c>
    </row>
    <row r="570" spans="1:10" ht="12">
      <c r="A570" s="100">
        <v>40038</v>
      </c>
      <c r="B570">
        <v>101.57</v>
      </c>
      <c r="C570">
        <v>40.09</v>
      </c>
      <c r="D570">
        <v>49.28</v>
      </c>
      <c r="G570" s="100">
        <v>40038</v>
      </c>
      <c r="H570" s="14">
        <f t="shared" si="24"/>
        <v>66.99868073878628</v>
      </c>
      <c r="I570" s="14">
        <f t="shared" si="25"/>
        <v>86.12244897959185</v>
      </c>
      <c r="J570" s="14">
        <f t="shared" si="26"/>
        <v>84.86309626313071</v>
      </c>
    </row>
    <row r="571" spans="1:10" ht="12">
      <c r="A571" s="100">
        <v>40039</v>
      </c>
      <c r="B571">
        <v>100.79</v>
      </c>
      <c r="C571">
        <v>39.63</v>
      </c>
      <c r="D571">
        <v>48.77</v>
      </c>
      <c r="G571" s="100">
        <v>40039</v>
      </c>
      <c r="H571" s="14">
        <f t="shared" si="24"/>
        <v>66.48416886543536</v>
      </c>
      <c r="I571" s="14">
        <f t="shared" si="25"/>
        <v>85.1342642320086</v>
      </c>
      <c r="J571" s="14">
        <f t="shared" si="26"/>
        <v>83.9848458756673</v>
      </c>
    </row>
    <row r="572" spans="1:10" ht="12">
      <c r="A572" s="100">
        <v>40042</v>
      </c>
      <c r="B572">
        <v>98.31</v>
      </c>
      <c r="C572">
        <v>38.48</v>
      </c>
      <c r="D572">
        <v>47.53</v>
      </c>
      <c r="G572" s="100">
        <v>40042</v>
      </c>
      <c r="H572" s="14">
        <f t="shared" si="24"/>
        <v>64.84828496042216</v>
      </c>
      <c r="I572" s="14">
        <f t="shared" si="25"/>
        <v>82.6638023630505</v>
      </c>
      <c r="J572" s="14">
        <f t="shared" si="26"/>
        <v>81.84949199242294</v>
      </c>
    </row>
    <row r="573" spans="1:10" ht="12">
      <c r="A573" s="100">
        <v>40043</v>
      </c>
      <c r="B573">
        <v>99.09</v>
      </c>
      <c r="C573">
        <v>39.03</v>
      </c>
      <c r="D573">
        <v>48.2</v>
      </c>
      <c r="G573" s="100">
        <v>40043</v>
      </c>
      <c r="H573" s="14">
        <f t="shared" si="24"/>
        <v>65.36279683377309</v>
      </c>
      <c r="I573" s="14">
        <f t="shared" si="25"/>
        <v>83.84532760472611</v>
      </c>
      <c r="J573" s="14">
        <f t="shared" si="26"/>
        <v>83.0032719132082</v>
      </c>
    </row>
    <row r="574" spans="1:10" ht="12">
      <c r="A574" s="100">
        <v>40044</v>
      </c>
      <c r="B574">
        <v>99.96</v>
      </c>
      <c r="C574">
        <v>39.3</v>
      </c>
      <c r="D574">
        <v>48.45</v>
      </c>
      <c r="G574" s="100">
        <v>40044</v>
      </c>
      <c r="H574" s="14">
        <f t="shared" si="24"/>
        <v>65.93667546174143</v>
      </c>
      <c r="I574" s="14">
        <f t="shared" si="25"/>
        <v>84.42534908700323</v>
      </c>
      <c r="J574" s="14">
        <f t="shared" si="26"/>
        <v>83.43378680902359</v>
      </c>
    </row>
    <row r="575" spans="1:10" ht="12">
      <c r="A575" s="100">
        <v>40045</v>
      </c>
      <c r="B575">
        <v>100.99</v>
      </c>
      <c r="C575">
        <v>39.76</v>
      </c>
      <c r="D575">
        <v>48.98</v>
      </c>
      <c r="G575" s="100">
        <v>40045</v>
      </c>
      <c r="H575" s="14">
        <f t="shared" si="24"/>
        <v>66.61609498680738</v>
      </c>
      <c r="I575" s="14">
        <f t="shared" si="25"/>
        <v>85.41353383458646</v>
      </c>
      <c r="J575" s="14">
        <f t="shared" si="26"/>
        <v>84.34647838815222</v>
      </c>
    </row>
    <row r="576" spans="1:10" ht="12">
      <c r="A576" s="100">
        <v>40046</v>
      </c>
      <c r="B576">
        <v>102.97</v>
      </c>
      <c r="C576">
        <v>40.29</v>
      </c>
      <c r="D576">
        <v>49.7</v>
      </c>
      <c r="G576" s="100">
        <v>40046</v>
      </c>
      <c r="H576" s="14">
        <f t="shared" si="24"/>
        <v>67.9221635883905</v>
      </c>
      <c r="I576" s="14">
        <f t="shared" si="25"/>
        <v>86.55209452201935</v>
      </c>
      <c r="J576" s="14">
        <f t="shared" si="26"/>
        <v>85.58636128810058</v>
      </c>
    </row>
    <row r="577" spans="1:10" ht="12">
      <c r="A577" s="100">
        <v>40049</v>
      </c>
      <c r="B577">
        <v>102.96</v>
      </c>
      <c r="C577">
        <v>40.25</v>
      </c>
      <c r="D577">
        <v>49.6</v>
      </c>
      <c r="G577" s="100">
        <v>40049</v>
      </c>
      <c r="H577" s="14">
        <f t="shared" si="24"/>
        <v>67.9155672823219</v>
      </c>
      <c r="I577" s="14">
        <f t="shared" si="25"/>
        <v>86.46616541353383</v>
      </c>
      <c r="J577" s="14">
        <f t="shared" si="26"/>
        <v>85.41415532977442</v>
      </c>
    </row>
    <row r="578" spans="1:10" ht="12">
      <c r="A578" s="100">
        <v>40050</v>
      </c>
      <c r="B578">
        <v>103.16</v>
      </c>
      <c r="C578">
        <v>40.37</v>
      </c>
      <c r="D578">
        <v>49.67</v>
      </c>
      <c r="G578" s="100">
        <v>40050</v>
      </c>
      <c r="H578" s="14">
        <f t="shared" si="24"/>
        <v>68.04749340369393</v>
      </c>
      <c r="I578" s="14">
        <f t="shared" si="25"/>
        <v>86.72395273899033</v>
      </c>
      <c r="J578" s="14">
        <f t="shared" si="26"/>
        <v>85.53469950060273</v>
      </c>
    </row>
    <row r="579" spans="1:10" ht="12">
      <c r="A579" s="100">
        <v>40051</v>
      </c>
      <c r="B579">
        <v>103.17</v>
      </c>
      <c r="C579">
        <v>40.3</v>
      </c>
      <c r="D579">
        <v>49.73</v>
      </c>
      <c r="G579" s="100">
        <v>40051</v>
      </c>
      <c r="H579" s="14">
        <f t="shared" si="24"/>
        <v>68.05408970976254</v>
      </c>
      <c r="I579" s="14">
        <f t="shared" si="25"/>
        <v>86.57357679914071</v>
      </c>
      <c r="J579" s="14">
        <f t="shared" si="26"/>
        <v>85.63802307559841</v>
      </c>
    </row>
    <row r="580" spans="1:10" ht="12">
      <c r="A580" s="100">
        <v>40052</v>
      </c>
      <c r="B580">
        <v>103.4</v>
      </c>
      <c r="C580">
        <v>40.4</v>
      </c>
      <c r="D580">
        <v>49.93</v>
      </c>
      <c r="G580" s="100">
        <v>40052</v>
      </c>
      <c r="H580" s="14">
        <f t="shared" si="24"/>
        <v>68.20580474934037</v>
      </c>
      <c r="I580" s="14">
        <f t="shared" si="25"/>
        <v>86.78839957035446</v>
      </c>
      <c r="J580" s="14">
        <f t="shared" si="26"/>
        <v>85.98243499225073</v>
      </c>
    </row>
    <row r="581" spans="1:10" ht="12">
      <c r="A581" s="100">
        <v>40053</v>
      </c>
      <c r="B581">
        <v>103.38</v>
      </c>
      <c r="C581">
        <v>40.44</v>
      </c>
      <c r="D581">
        <v>50.11</v>
      </c>
      <c r="G581" s="100">
        <v>40053</v>
      </c>
      <c r="H581" s="14">
        <f aca="true" t="shared" si="27" ref="H581:H644">B581/$B$4*100</f>
        <v>68.19261213720317</v>
      </c>
      <c r="I581" s="14">
        <f aca="true" t="shared" si="28" ref="I581:I644">C581/$C$4*100</f>
        <v>86.87432867883996</v>
      </c>
      <c r="J581" s="14">
        <f aca="true" t="shared" si="29" ref="J581:J644">D581/$D$4*100</f>
        <v>86.29240571723781</v>
      </c>
    </row>
    <row r="582" spans="1:10" ht="12">
      <c r="A582" s="100">
        <v>40056</v>
      </c>
      <c r="B582">
        <v>102.46</v>
      </c>
      <c r="C582">
        <v>40.03</v>
      </c>
      <c r="D582">
        <v>49.62</v>
      </c>
      <c r="G582" s="100">
        <v>40056</v>
      </c>
      <c r="H582" s="14">
        <f t="shared" si="27"/>
        <v>67.58575197889182</v>
      </c>
      <c r="I582" s="14">
        <f t="shared" si="28"/>
        <v>85.99355531686359</v>
      </c>
      <c r="J582" s="14">
        <f t="shared" si="29"/>
        <v>85.44859652143964</v>
      </c>
    </row>
    <row r="583" spans="1:10" ht="12">
      <c r="A583" s="100">
        <v>40057</v>
      </c>
      <c r="B583">
        <v>100.2</v>
      </c>
      <c r="C583">
        <v>39.28</v>
      </c>
      <c r="D583">
        <v>48.6</v>
      </c>
      <c r="G583" s="100">
        <v>40057</v>
      </c>
      <c r="H583" s="14">
        <f t="shared" si="27"/>
        <v>66.09498680738787</v>
      </c>
      <c r="I583" s="14">
        <f t="shared" si="28"/>
        <v>84.38238453276048</v>
      </c>
      <c r="J583" s="14">
        <f t="shared" si="29"/>
        <v>83.69209574651283</v>
      </c>
    </row>
    <row r="584" spans="1:10" ht="12">
      <c r="A584" s="100">
        <v>40058</v>
      </c>
      <c r="B584">
        <v>99.82</v>
      </c>
      <c r="C584">
        <v>39.25</v>
      </c>
      <c r="D584">
        <v>48.62</v>
      </c>
      <c r="G584" s="100">
        <v>40058</v>
      </c>
      <c r="H584" s="14">
        <f t="shared" si="27"/>
        <v>65.84432717678101</v>
      </c>
      <c r="I584" s="14">
        <f t="shared" si="28"/>
        <v>84.31793770139635</v>
      </c>
      <c r="J584" s="14">
        <f t="shared" si="29"/>
        <v>83.72653693817806</v>
      </c>
    </row>
    <row r="585" spans="1:10" ht="12">
      <c r="A585" s="100">
        <v>40059</v>
      </c>
      <c r="B585">
        <v>100.65</v>
      </c>
      <c r="C585">
        <v>39.51</v>
      </c>
      <c r="D585">
        <v>48.9</v>
      </c>
      <c r="G585" s="100">
        <v>40059</v>
      </c>
      <c r="H585" s="14">
        <f t="shared" si="27"/>
        <v>66.39182058047494</v>
      </c>
      <c r="I585" s="14">
        <f t="shared" si="28"/>
        <v>84.8764769065521</v>
      </c>
      <c r="J585" s="14">
        <f t="shared" si="29"/>
        <v>84.2087136214913</v>
      </c>
    </row>
    <row r="586" spans="1:10" ht="12">
      <c r="A586" s="100">
        <v>40060</v>
      </c>
      <c r="B586">
        <v>102.06</v>
      </c>
      <c r="C586">
        <v>40.36</v>
      </c>
      <c r="D586">
        <v>49.77</v>
      </c>
      <c r="G586" s="100">
        <v>40060</v>
      </c>
      <c r="H586" s="14">
        <f t="shared" si="27"/>
        <v>67.32189973614776</v>
      </c>
      <c r="I586" s="14">
        <f t="shared" si="28"/>
        <v>86.70247046186897</v>
      </c>
      <c r="J586" s="14">
        <f t="shared" si="29"/>
        <v>85.70690545892889</v>
      </c>
    </row>
    <row r="587" spans="1:10" ht="12">
      <c r="A587" s="100">
        <v>40064</v>
      </c>
      <c r="B587">
        <v>102.94</v>
      </c>
      <c r="C587">
        <v>40.74</v>
      </c>
      <c r="D587">
        <v>50.21</v>
      </c>
      <c r="G587" s="100">
        <v>40064</v>
      </c>
      <c r="H587" s="14">
        <f t="shared" si="27"/>
        <v>67.9023746701847</v>
      </c>
      <c r="I587" s="14">
        <f t="shared" si="28"/>
        <v>87.51879699248121</v>
      </c>
      <c r="J587" s="14">
        <f t="shared" si="29"/>
        <v>86.46461167556397</v>
      </c>
    </row>
    <row r="588" spans="1:10" ht="12">
      <c r="A588" s="100">
        <v>40065</v>
      </c>
      <c r="B588">
        <v>103.73</v>
      </c>
      <c r="C588">
        <v>41.09</v>
      </c>
      <c r="D588">
        <v>50.6</v>
      </c>
      <c r="G588" s="100">
        <v>40065</v>
      </c>
      <c r="H588" s="14">
        <f t="shared" si="27"/>
        <v>68.42348284960423</v>
      </c>
      <c r="I588" s="14">
        <f t="shared" si="28"/>
        <v>88.27067669172934</v>
      </c>
      <c r="J588" s="14">
        <f t="shared" si="29"/>
        <v>87.13621491303599</v>
      </c>
    </row>
    <row r="589" spans="1:10" ht="12">
      <c r="A589" s="100">
        <v>40066</v>
      </c>
      <c r="B589">
        <v>104.79</v>
      </c>
      <c r="C589">
        <v>41.48</v>
      </c>
      <c r="D589">
        <v>51.3</v>
      </c>
      <c r="G589" s="100">
        <v>40066</v>
      </c>
      <c r="H589" s="14">
        <f t="shared" si="27"/>
        <v>69.122691292876</v>
      </c>
      <c r="I589" s="14">
        <f t="shared" si="28"/>
        <v>89.10848549946294</v>
      </c>
      <c r="J589" s="14">
        <f t="shared" si="29"/>
        <v>88.34165662131909</v>
      </c>
    </row>
    <row r="590" spans="1:10" ht="12">
      <c r="A590" s="100">
        <v>40067</v>
      </c>
      <c r="B590">
        <v>104.77</v>
      </c>
      <c r="C590">
        <v>41.52</v>
      </c>
      <c r="D590">
        <v>51.23</v>
      </c>
      <c r="G590" s="100">
        <v>40067</v>
      </c>
      <c r="H590" s="14">
        <f t="shared" si="27"/>
        <v>69.1094986807388</v>
      </c>
      <c r="I590" s="14">
        <f t="shared" si="28"/>
        <v>89.19441460794846</v>
      </c>
      <c r="J590" s="14">
        <f t="shared" si="29"/>
        <v>88.22111245049078</v>
      </c>
    </row>
    <row r="591" spans="1:10" ht="12">
      <c r="A591" s="100">
        <v>40070</v>
      </c>
      <c r="B591">
        <v>105.28</v>
      </c>
      <c r="C591">
        <v>41.68</v>
      </c>
      <c r="D591">
        <v>51.25</v>
      </c>
      <c r="G591" s="100">
        <v>40070</v>
      </c>
      <c r="H591" s="14">
        <f t="shared" si="27"/>
        <v>69.44591029023746</v>
      </c>
      <c r="I591" s="14">
        <f t="shared" si="28"/>
        <v>89.53813104189045</v>
      </c>
      <c r="J591" s="14">
        <f t="shared" si="29"/>
        <v>88.25555364215602</v>
      </c>
    </row>
    <row r="592" spans="1:10" ht="12">
      <c r="A592" s="100">
        <v>40071</v>
      </c>
      <c r="B592">
        <v>105.72</v>
      </c>
      <c r="C592">
        <v>41.81</v>
      </c>
      <c r="D592">
        <v>51.52</v>
      </c>
      <c r="G592" s="100">
        <v>40071</v>
      </c>
      <c r="H592" s="14">
        <f t="shared" si="27"/>
        <v>69.73614775725594</v>
      </c>
      <c r="I592" s="14">
        <f t="shared" si="28"/>
        <v>89.81740064446832</v>
      </c>
      <c r="J592" s="14">
        <f t="shared" si="29"/>
        <v>88.72050972963666</v>
      </c>
    </row>
    <row r="593" spans="1:10" ht="12">
      <c r="A593" s="100">
        <v>40072</v>
      </c>
      <c r="B593">
        <v>107.32</v>
      </c>
      <c r="C593">
        <v>42.42</v>
      </c>
      <c r="D593">
        <v>52.05</v>
      </c>
      <c r="G593" s="100">
        <v>40072</v>
      </c>
      <c r="H593" s="14">
        <f t="shared" si="27"/>
        <v>70.79155672823218</v>
      </c>
      <c r="I593" s="14">
        <f t="shared" si="28"/>
        <v>91.1278195488722</v>
      </c>
      <c r="J593" s="14">
        <f t="shared" si="29"/>
        <v>89.63320130876528</v>
      </c>
    </row>
    <row r="594" spans="1:10" ht="12">
      <c r="A594" s="100">
        <v>40073</v>
      </c>
      <c r="B594">
        <v>107.16</v>
      </c>
      <c r="C594">
        <v>42.41</v>
      </c>
      <c r="D594">
        <v>51.96</v>
      </c>
      <c r="G594" s="100">
        <v>40073</v>
      </c>
      <c r="H594" s="14">
        <f t="shared" si="27"/>
        <v>70.68601583113457</v>
      </c>
      <c r="I594" s="14">
        <f t="shared" si="28"/>
        <v>91.1063372717508</v>
      </c>
      <c r="J594" s="14">
        <f t="shared" si="29"/>
        <v>89.47821594627175</v>
      </c>
    </row>
    <row r="595" spans="1:10" ht="12">
      <c r="A595" s="100">
        <v>40074</v>
      </c>
      <c r="B595">
        <v>106.72</v>
      </c>
      <c r="C595">
        <v>42.44</v>
      </c>
      <c r="D595">
        <v>52.04</v>
      </c>
      <c r="G595" s="100">
        <v>40074</v>
      </c>
      <c r="H595" s="14">
        <f t="shared" si="27"/>
        <v>70.3957783641161</v>
      </c>
      <c r="I595" s="14">
        <f t="shared" si="28"/>
        <v>91.17078410311493</v>
      </c>
      <c r="J595" s="14">
        <f t="shared" si="29"/>
        <v>89.61598071293267</v>
      </c>
    </row>
    <row r="596" spans="1:10" ht="12">
      <c r="A596" s="100">
        <v>40077</v>
      </c>
      <c r="B596">
        <v>106.45</v>
      </c>
      <c r="C596">
        <v>42.57</v>
      </c>
      <c r="D596">
        <v>52.06</v>
      </c>
      <c r="G596" s="100">
        <v>40077</v>
      </c>
      <c r="H596" s="14">
        <f t="shared" si="27"/>
        <v>70.21767810026385</v>
      </c>
      <c r="I596" s="14">
        <f t="shared" si="28"/>
        <v>91.45005370569281</v>
      </c>
      <c r="J596" s="14">
        <f t="shared" si="29"/>
        <v>89.6504219045979</v>
      </c>
    </row>
    <row r="597" spans="1:10" ht="12">
      <c r="A597" s="100">
        <v>40078</v>
      </c>
      <c r="B597">
        <v>107.07</v>
      </c>
      <c r="C597">
        <v>42.65</v>
      </c>
      <c r="D597">
        <v>52.2</v>
      </c>
      <c r="G597" s="100">
        <v>40078</v>
      </c>
      <c r="H597" s="14">
        <f t="shared" si="27"/>
        <v>70.62664907651714</v>
      </c>
      <c r="I597" s="14">
        <f t="shared" si="28"/>
        <v>91.6219119226638</v>
      </c>
      <c r="J597" s="14">
        <f t="shared" si="29"/>
        <v>89.89151024625453</v>
      </c>
    </row>
    <row r="598" spans="1:10" ht="12">
      <c r="A598" s="100">
        <v>40079</v>
      </c>
      <c r="B598">
        <v>106.18</v>
      </c>
      <c r="C598">
        <v>42.45</v>
      </c>
      <c r="D598">
        <v>52</v>
      </c>
      <c r="G598" s="100">
        <v>40079</v>
      </c>
      <c r="H598" s="14">
        <f t="shared" si="27"/>
        <v>70.03957783641161</v>
      </c>
      <c r="I598" s="14">
        <f t="shared" si="28"/>
        <v>91.19226638023632</v>
      </c>
      <c r="J598" s="14">
        <f t="shared" si="29"/>
        <v>89.5470983296022</v>
      </c>
    </row>
    <row r="599" spans="1:10" ht="12">
      <c r="A599" s="100">
        <v>40080</v>
      </c>
      <c r="B599">
        <v>105.01</v>
      </c>
      <c r="C599">
        <v>42.07</v>
      </c>
      <c r="D599">
        <v>51.69</v>
      </c>
      <c r="G599" s="100">
        <v>40080</v>
      </c>
      <c r="H599" s="14">
        <f t="shared" si="27"/>
        <v>69.26781002638523</v>
      </c>
      <c r="I599" s="14">
        <f t="shared" si="28"/>
        <v>90.37593984962406</v>
      </c>
      <c r="J599" s="14">
        <f t="shared" si="29"/>
        <v>89.0132598587911</v>
      </c>
    </row>
    <row r="600" spans="1:10" ht="12">
      <c r="A600" s="100">
        <v>40081</v>
      </c>
      <c r="B600">
        <v>104.45</v>
      </c>
      <c r="C600">
        <v>41.7</v>
      </c>
      <c r="D600">
        <v>51.41</v>
      </c>
      <c r="G600" s="100">
        <v>40081</v>
      </c>
      <c r="H600" s="14">
        <f t="shared" si="27"/>
        <v>68.89841688654354</v>
      </c>
      <c r="I600" s="14">
        <f t="shared" si="28"/>
        <v>89.5810955961332</v>
      </c>
      <c r="J600" s="14">
        <f t="shared" si="29"/>
        <v>88.53108317547786</v>
      </c>
    </row>
    <row r="601" spans="1:10" ht="12">
      <c r="A601" s="100">
        <v>40084</v>
      </c>
      <c r="B601">
        <v>106.32</v>
      </c>
      <c r="C601">
        <v>42.41</v>
      </c>
      <c r="D601">
        <v>52.27</v>
      </c>
      <c r="G601" s="100">
        <v>40084</v>
      </c>
      <c r="H601" s="14">
        <f t="shared" si="27"/>
        <v>70.13192612137203</v>
      </c>
      <c r="I601" s="14">
        <f t="shared" si="28"/>
        <v>91.1063372717508</v>
      </c>
      <c r="J601" s="14">
        <f t="shared" si="29"/>
        <v>90.01205441708284</v>
      </c>
    </row>
    <row r="602" spans="1:10" ht="12">
      <c r="A602" s="100">
        <v>40085</v>
      </c>
      <c r="B602">
        <v>106</v>
      </c>
      <c r="C602">
        <v>42.22</v>
      </c>
      <c r="D602">
        <v>51.86</v>
      </c>
      <c r="G602" s="100">
        <v>40085</v>
      </c>
      <c r="H602" s="14">
        <f t="shared" si="27"/>
        <v>69.92084432717678</v>
      </c>
      <c r="I602" s="14">
        <f t="shared" si="28"/>
        <v>90.69817400644469</v>
      </c>
      <c r="J602" s="14">
        <f t="shared" si="29"/>
        <v>89.30600998794557</v>
      </c>
    </row>
    <row r="603" spans="1:10" ht="12">
      <c r="A603" s="100">
        <v>40086</v>
      </c>
      <c r="B603">
        <v>105.59</v>
      </c>
      <c r="C603">
        <v>42.25</v>
      </c>
      <c r="D603">
        <v>51.95</v>
      </c>
      <c r="G603" s="100">
        <v>40086</v>
      </c>
      <c r="H603" s="14">
        <f t="shared" si="27"/>
        <v>69.65039577836411</v>
      </c>
      <c r="I603" s="14">
        <f t="shared" si="28"/>
        <v>90.76262083780881</v>
      </c>
      <c r="J603" s="14">
        <f t="shared" si="29"/>
        <v>89.46099535043913</v>
      </c>
    </row>
    <row r="604" spans="1:10" ht="12">
      <c r="A604" s="100">
        <v>40087</v>
      </c>
      <c r="B604">
        <v>102.97</v>
      </c>
      <c r="C604">
        <v>41</v>
      </c>
      <c r="D604">
        <v>50.41</v>
      </c>
      <c r="G604" s="100">
        <v>40087</v>
      </c>
      <c r="H604" s="14">
        <f t="shared" si="27"/>
        <v>67.9221635883905</v>
      </c>
      <c r="I604" s="14">
        <f t="shared" si="28"/>
        <v>88.07733619763695</v>
      </c>
      <c r="J604" s="14">
        <f t="shared" si="29"/>
        <v>86.80902359221628</v>
      </c>
    </row>
    <row r="605" spans="1:10" ht="12">
      <c r="A605" s="100">
        <v>40088</v>
      </c>
      <c r="B605">
        <v>102.49</v>
      </c>
      <c r="C605">
        <v>40.88</v>
      </c>
      <c r="D605">
        <v>50.34</v>
      </c>
      <c r="G605" s="100">
        <v>40088</v>
      </c>
      <c r="H605" s="14">
        <f t="shared" si="27"/>
        <v>67.60554089709763</v>
      </c>
      <c r="I605" s="14">
        <f t="shared" si="28"/>
        <v>87.81954887218046</v>
      </c>
      <c r="J605" s="14">
        <f t="shared" si="29"/>
        <v>86.68847942138798</v>
      </c>
    </row>
    <row r="606" spans="1:10" ht="12">
      <c r="A606" s="100">
        <v>40091</v>
      </c>
      <c r="B606">
        <v>104.02</v>
      </c>
      <c r="C606">
        <v>41.21</v>
      </c>
      <c r="D606">
        <v>50.82</v>
      </c>
      <c r="G606" s="100">
        <v>40091</v>
      </c>
      <c r="H606" s="14">
        <f t="shared" si="27"/>
        <v>68.61477572559367</v>
      </c>
      <c r="I606" s="14">
        <f t="shared" si="28"/>
        <v>88.52846401718583</v>
      </c>
      <c r="J606" s="14">
        <f t="shared" si="29"/>
        <v>87.51506802135354</v>
      </c>
    </row>
    <row r="607" spans="1:10" ht="12">
      <c r="A607" s="100">
        <v>40092</v>
      </c>
      <c r="B607">
        <v>105.51</v>
      </c>
      <c r="C607">
        <v>41.94</v>
      </c>
      <c r="D607">
        <v>51.81</v>
      </c>
      <c r="G607" s="100">
        <v>40092</v>
      </c>
      <c r="H607" s="14">
        <f t="shared" si="27"/>
        <v>69.5976253298153</v>
      </c>
      <c r="I607" s="14">
        <f t="shared" si="28"/>
        <v>90.09667024704619</v>
      </c>
      <c r="J607" s="14">
        <f t="shared" si="29"/>
        <v>89.21990700878251</v>
      </c>
    </row>
    <row r="608" spans="1:10" ht="12">
      <c r="A608" s="100">
        <v>40093</v>
      </c>
      <c r="B608">
        <v>105.8</v>
      </c>
      <c r="C608">
        <v>42.06</v>
      </c>
      <c r="D608">
        <v>51.9</v>
      </c>
      <c r="G608" s="100">
        <v>40093</v>
      </c>
      <c r="H608" s="14">
        <f t="shared" si="27"/>
        <v>69.78891820580475</v>
      </c>
      <c r="I608" s="14">
        <f t="shared" si="28"/>
        <v>90.3544575725027</v>
      </c>
      <c r="J608" s="14">
        <f t="shared" si="29"/>
        <v>89.37489237127603</v>
      </c>
    </row>
    <row r="609" spans="1:10" ht="12">
      <c r="A609" s="100">
        <v>40094</v>
      </c>
      <c r="B609">
        <v>106.61</v>
      </c>
      <c r="C609">
        <v>42.24</v>
      </c>
      <c r="D609">
        <v>52.06</v>
      </c>
      <c r="G609" s="100">
        <v>40094</v>
      </c>
      <c r="H609" s="14">
        <f t="shared" si="27"/>
        <v>70.32321899736148</v>
      </c>
      <c r="I609" s="14">
        <f t="shared" si="28"/>
        <v>90.74113856068745</v>
      </c>
      <c r="J609" s="14">
        <f t="shared" si="29"/>
        <v>89.6504219045979</v>
      </c>
    </row>
    <row r="610" spans="1:10" ht="12">
      <c r="A610" s="100">
        <v>40095</v>
      </c>
      <c r="B610">
        <v>107.26</v>
      </c>
      <c r="C610">
        <v>42.48</v>
      </c>
      <c r="D610">
        <v>52.76</v>
      </c>
      <c r="G610" s="100">
        <v>40095</v>
      </c>
      <c r="H610" s="14">
        <f t="shared" si="27"/>
        <v>70.75197889182058</v>
      </c>
      <c r="I610" s="14">
        <f t="shared" si="28"/>
        <v>91.25671321160043</v>
      </c>
      <c r="J610" s="14">
        <f t="shared" si="29"/>
        <v>90.85586361288101</v>
      </c>
    </row>
    <row r="611" spans="1:10" ht="12">
      <c r="A611" s="100">
        <v>40098</v>
      </c>
      <c r="B611">
        <v>107.68</v>
      </c>
      <c r="C611">
        <v>42.57</v>
      </c>
      <c r="D611">
        <v>52.95</v>
      </c>
      <c r="G611" s="100">
        <v>40098</v>
      </c>
      <c r="H611" s="14">
        <f t="shared" si="27"/>
        <v>71.02902374670185</v>
      </c>
      <c r="I611" s="14">
        <f t="shared" si="28"/>
        <v>91.45005370569281</v>
      </c>
      <c r="J611" s="14">
        <f t="shared" si="29"/>
        <v>91.18305493370072</v>
      </c>
    </row>
    <row r="612" spans="1:10" ht="12">
      <c r="A612" s="100">
        <v>40099</v>
      </c>
      <c r="B612">
        <v>107.46</v>
      </c>
      <c r="C612">
        <v>42.58</v>
      </c>
      <c r="D612">
        <v>52.95</v>
      </c>
      <c r="G612" s="100">
        <v>40099</v>
      </c>
      <c r="H612" s="14">
        <f t="shared" si="27"/>
        <v>70.8839050131926</v>
      </c>
      <c r="I612" s="14">
        <f t="shared" si="28"/>
        <v>91.47153598281417</v>
      </c>
      <c r="J612" s="14">
        <f t="shared" si="29"/>
        <v>91.18305493370072</v>
      </c>
    </row>
    <row r="613" spans="1:10" ht="12">
      <c r="A613" s="100">
        <v>40100</v>
      </c>
      <c r="B613">
        <v>109.31</v>
      </c>
      <c r="C613">
        <v>43.16</v>
      </c>
      <c r="D613">
        <v>53.71</v>
      </c>
      <c r="G613" s="100">
        <v>40100</v>
      </c>
      <c r="H613" s="14">
        <f t="shared" si="27"/>
        <v>72.10422163588392</v>
      </c>
      <c r="I613" s="14">
        <f t="shared" si="28"/>
        <v>92.71750805585391</v>
      </c>
      <c r="J613" s="14">
        <f t="shared" si="29"/>
        <v>92.4918202169795</v>
      </c>
    </row>
    <row r="614" spans="1:10" ht="12">
      <c r="A614" s="100">
        <v>40101</v>
      </c>
      <c r="B614">
        <v>109.71</v>
      </c>
      <c r="C614">
        <v>43.06</v>
      </c>
      <c r="D614">
        <v>53.64</v>
      </c>
      <c r="G614" s="100">
        <v>40101</v>
      </c>
      <c r="H614" s="14">
        <f t="shared" si="27"/>
        <v>72.36807387862797</v>
      </c>
      <c r="I614" s="14">
        <f t="shared" si="28"/>
        <v>92.50268528464018</v>
      </c>
      <c r="J614" s="14">
        <f t="shared" si="29"/>
        <v>92.3712760461512</v>
      </c>
    </row>
    <row r="615" spans="1:10" ht="12">
      <c r="A615" s="100">
        <v>40102</v>
      </c>
      <c r="B615">
        <v>108.89</v>
      </c>
      <c r="C615">
        <v>42.78</v>
      </c>
      <c r="D615">
        <v>53.09</v>
      </c>
      <c r="G615" s="100">
        <v>40102</v>
      </c>
      <c r="H615" s="14">
        <f t="shared" si="27"/>
        <v>71.82717678100265</v>
      </c>
      <c r="I615" s="14">
        <f t="shared" si="28"/>
        <v>91.90118152524168</v>
      </c>
      <c r="J615" s="14">
        <f t="shared" si="29"/>
        <v>91.42414327535732</v>
      </c>
    </row>
    <row r="616" spans="1:10" ht="12">
      <c r="A616" s="100">
        <v>40105</v>
      </c>
      <c r="B616">
        <v>109.79</v>
      </c>
      <c r="C616">
        <v>43.21</v>
      </c>
      <c r="D616">
        <v>53.55</v>
      </c>
      <c r="G616" s="100">
        <v>40105</v>
      </c>
      <c r="H616" s="14">
        <f t="shared" si="27"/>
        <v>72.4208443271768</v>
      </c>
      <c r="I616" s="14">
        <f t="shared" si="28"/>
        <v>92.8249194414608</v>
      </c>
      <c r="J616" s="14">
        <f t="shared" si="29"/>
        <v>92.21629068365765</v>
      </c>
    </row>
    <row r="617" spans="1:10" ht="12">
      <c r="A617" s="100">
        <v>40106</v>
      </c>
      <c r="B617">
        <v>109.21</v>
      </c>
      <c r="C617">
        <v>43.22</v>
      </c>
      <c r="D617">
        <v>53.61</v>
      </c>
      <c r="G617" s="100">
        <v>40106</v>
      </c>
      <c r="H617" s="14">
        <f t="shared" si="27"/>
        <v>72.03825857519789</v>
      </c>
      <c r="I617" s="14">
        <f t="shared" si="28"/>
        <v>92.84640171858217</v>
      </c>
      <c r="J617" s="14">
        <f t="shared" si="29"/>
        <v>92.31961425865335</v>
      </c>
    </row>
    <row r="618" spans="1:10" ht="12">
      <c r="A618" s="100">
        <v>40107</v>
      </c>
      <c r="B618">
        <v>108.23</v>
      </c>
      <c r="C618">
        <v>43.14</v>
      </c>
      <c r="D618">
        <v>53.39</v>
      </c>
      <c r="G618" s="100">
        <v>40107</v>
      </c>
      <c r="H618" s="14">
        <f t="shared" si="27"/>
        <v>71.39182058047494</v>
      </c>
      <c r="I618" s="14">
        <f t="shared" si="28"/>
        <v>92.67454350161117</v>
      </c>
      <c r="J618" s="14">
        <f t="shared" si="29"/>
        <v>91.9407611503358</v>
      </c>
    </row>
    <row r="619" spans="1:10" ht="12">
      <c r="A619" s="100">
        <v>40108</v>
      </c>
      <c r="B619">
        <v>109.33</v>
      </c>
      <c r="C619">
        <v>43.31</v>
      </c>
      <c r="D619">
        <v>53.73</v>
      </c>
      <c r="G619" s="100">
        <v>40108</v>
      </c>
      <c r="H619" s="14">
        <f t="shared" si="27"/>
        <v>72.1174142480211</v>
      </c>
      <c r="I619" s="14">
        <f t="shared" si="28"/>
        <v>93.03974221267455</v>
      </c>
      <c r="J619" s="14">
        <f t="shared" si="29"/>
        <v>92.52626140864474</v>
      </c>
    </row>
    <row r="620" spans="1:10" ht="12">
      <c r="A620" s="100">
        <v>40109</v>
      </c>
      <c r="B620">
        <v>108.08</v>
      </c>
      <c r="C620">
        <v>43.13</v>
      </c>
      <c r="D620">
        <v>53.59</v>
      </c>
      <c r="G620" s="100">
        <v>40109</v>
      </c>
      <c r="H620" s="14">
        <f t="shared" si="27"/>
        <v>71.29287598944592</v>
      </c>
      <c r="I620" s="14">
        <f t="shared" si="28"/>
        <v>92.6530612244898</v>
      </c>
      <c r="J620" s="14">
        <f t="shared" si="29"/>
        <v>92.28517306698812</v>
      </c>
    </row>
    <row r="621" spans="1:10" ht="12">
      <c r="A621" s="100">
        <v>40112</v>
      </c>
      <c r="B621">
        <v>106.91</v>
      </c>
      <c r="C621">
        <v>42.99</v>
      </c>
      <c r="D621">
        <v>53.37</v>
      </c>
      <c r="G621" s="100">
        <v>40112</v>
      </c>
      <c r="H621" s="14">
        <f t="shared" si="27"/>
        <v>70.52110817941953</v>
      </c>
      <c r="I621" s="14">
        <f t="shared" si="28"/>
        <v>92.35230934479056</v>
      </c>
      <c r="J621" s="14">
        <f t="shared" si="29"/>
        <v>91.90631995867057</v>
      </c>
    </row>
    <row r="622" spans="1:10" ht="12">
      <c r="A622" s="100">
        <v>40113</v>
      </c>
      <c r="B622">
        <v>106.42</v>
      </c>
      <c r="C622">
        <v>42.34</v>
      </c>
      <c r="D622">
        <v>52.82</v>
      </c>
      <c r="G622" s="100">
        <v>40113</v>
      </c>
      <c r="H622" s="14">
        <f t="shared" si="27"/>
        <v>70.19788918205805</v>
      </c>
      <c r="I622" s="14">
        <f t="shared" si="28"/>
        <v>90.9559613319012</v>
      </c>
      <c r="J622" s="14">
        <f t="shared" si="29"/>
        <v>90.9591871878767</v>
      </c>
    </row>
    <row r="623" spans="1:10" ht="12">
      <c r="A623" s="100">
        <v>40114</v>
      </c>
      <c r="B623">
        <v>104.41</v>
      </c>
      <c r="C623">
        <v>41.39</v>
      </c>
      <c r="D623">
        <v>51.84</v>
      </c>
      <c r="G623" s="100">
        <v>40114</v>
      </c>
      <c r="H623" s="14">
        <f t="shared" si="27"/>
        <v>68.87203166226912</v>
      </c>
      <c r="I623" s="14">
        <f t="shared" si="28"/>
        <v>88.91514500537058</v>
      </c>
      <c r="J623" s="14">
        <f t="shared" si="29"/>
        <v>89.27156879628035</v>
      </c>
    </row>
    <row r="624" spans="1:10" ht="12">
      <c r="A624" s="100">
        <v>40115</v>
      </c>
      <c r="B624">
        <v>106.65</v>
      </c>
      <c r="C624">
        <v>42.09</v>
      </c>
      <c r="D624">
        <v>52.81</v>
      </c>
      <c r="G624" s="100">
        <v>40115</v>
      </c>
      <c r="H624" s="14">
        <f t="shared" si="27"/>
        <v>70.34960422163589</v>
      </c>
      <c r="I624" s="14">
        <f t="shared" si="28"/>
        <v>90.41890440386682</v>
      </c>
      <c r="J624" s="14">
        <f t="shared" si="29"/>
        <v>90.94196659204408</v>
      </c>
    </row>
    <row r="625" spans="1:10" ht="12">
      <c r="A625" s="100">
        <v>40116</v>
      </c>
      <c r="B625">
        <v>103.56</v>
      </c>
      <c r="C625">
        <v>40.96</v>
      </c>
      <c r="D625">
        <v>51.47</v>
      </c>
      <c r="G625" s="100">
        <v>40116</v>
      </c>
      <c r="H625" s="14">
        <f t="shared" si="27"/>
        <v>68.311345646438</v>
      </c>
      <c r="I625" s="14">
        <f t="shared" si="28"/>
        <v>87.99140708915145</v>
      </c>
      <c r="J625" s="14">
        <f t="shared" si="29"/>
        <v>88.63440675047356</v>
      </c>
    </row>
    <row r="626" spans="1:10" ht="12">
      <c r="A626" s="100">
        <v>40119</v>
      </c>
      <c r="B626">
        <v>104.32</v>
      </c>
      <c r="C626">
        <v>41.13</v>
      </c>
      <c r="D626">
        <v>51.6</v>
      </c>
      <c r="G626" s="100">
        <v>40119</v>
      </c>
      <c r="H626" s="14">
        <f t="shared" si="27"/>
        <v>68.81266490765171</v>
      </c>
      <c r="I626" s="14">
        <f t="shared" si="28"/>
        <v>88.35660580021484</v>
      </c>
      <c r="J626" s="14">
        <f t="shared" si="29"/>
        <v>88.85827449629757</v>
      </c>
    </row>
    <row r="627" spans="1:10" ht="12">
      <c r="A627" s="100">
        <v>40120</v>
      </c>
      <c r="B627">
        <v>104.65</v>
      </c>
      <c r="C627">
        <v>41.26</v>
      </c>
      <c r="D627">
        <v>51.54</v>
      </c>
      <c r="G627" s="100">
        <v>40120</v>
      </c>
      <c r="H627" s="14">
        <f t="shared" si="27"/>
        <v>69.03034300791558</v>
      </c>
      <c r="I627" s="14">
        <f t="shared" si="28"/>
        <v>88.63587540279269</v>
      </c>
      <c r="J627" s="14">
        <f t="shared" si="29"/>
        <v>88.75495092130188</v>
      </c>
    </row>
    <row r="628" spans="1:10" ht="12">
      <c r="A628" s="100">
        <v>40121</v>
      </c>
      <c r="B628">
        <v>104.92</v>
      </c>
      <c r="C628">
        <v>41.33</v>
      </c>
      <c r="D628">
        <v>51.9</v>
      </c>
      <c r="G628" s="100">
        <v>40121</v>
      </c>
      <c r="H628" s="14">
        <f t="shared" si="27"/>
        <v>69.20844327176782</v>
      </c>
      <c r="I628" s="14">
        <f t="shared" si="28"/>
        <v>88.78625134264232</v>
      </c>
      <c r="J628" s="14">
        <f t="shared" si="29"/>
        <v>89.37489237127603</v>
      </c>
    </row>
    <row r="629" spans="1:10" ht="12">
      <c r="A629" s="100">
        <v>40122</v>
      </c>
      <c r="B629">
        <v>106.85</v>
      </c>
      <c r="C629">
        <v>42.35</v>
      </c>
      <c r="D629">
        <v>53.05</v>
      </c>
      <c r="G629" s="100">
        <v>40122</v>
      </c>
      <c r="H629" s="14">
        <f t="shared" si="27"/>
        <v>70.48153034300792</v>
      </c>
      <c r="I629" s="14">
        <f t="shared" si="28"/>
        <v>90.97744360902257</v>
      </c>
      <c r="J629" s="14">
        <f t="shared" si="29"/>
        <v>91.35526089202686</v>
      </c>
    </row>
    <row r="630" spans="1:10" ht="12">
      <c r="A630" s="100">
        <v>40123</v>
      </c>
      <c r="B630">
        <v>107.13</v>
      </c>
      <c r="C630">
        <v>42.6</v>
      </c>
      <c r="D630">
        <v>53.14</v>
      </c>
      <c r="G630" s="100">
        <v>40123</v>
      </c>
      <c r="H630" s="14">
        <f t="shared" si="27"/>
        <v>70.66622691292876</v>
      </c>
      <c r="I630" s="14">
        <f t="shared" si="28"/>
        <v>91.51450053705695</v>
      </c>
      <c r="J630" s="14">
        <f t="shared" si="29"/>
        <v>91.51024625452041</v>
      </c>
    </row>
    <row r="631" spans="1:10" ht="12">
      <c r="A631" s="100">
        <v>40126</v>
      </c>
      <c r="B631">
        <v>109.57</v>
      </c>
      <c r="C631">
        <v>43.51</v>
      </c>
      <c r="D631">
        <v>54.27</v>
      </c>
      <c r="G631" s="100">
        <v>40126</v>
      </c>
      <c r="H631" s="14">
        <f t="shared" si="27"/>
        <v>72.27572559366754</v>
      </c>
      <c r="I631" s="14">
        <f t="shared" si="28"/>
        <v>93.46938775510203</v>
      </c>
      <c r="J631" s="14">
        <f t="shared" si="29"/>
        <v>93.45617358360599</v>
      </c>
    </row>
    <row r="632" spans="1:10" ht="12">
      <c r="A632" s="100">
        <v>40127</v>
      </c>
      <c r="B632">
        <v>109.59</v>
      </c>
      <c r="C632">
        <v>43.62</v>
      </c>
      <c r="D632">
        <v>54.25</v>
      </c>
      <c r="G632" s="100">
        <v>40127</v>
      </c>
      <c r="H632" s="14">
        <f t="shared" si="27"/>
        <v>72.28891820580475</v>
      </c>
      <c r="I632" s="14">
        <f t="shared" si="28"/>
        <v>93.70569280343717</v>
      </c>
      <c r="J632" s="14">
        <f t="shared" si="29"/>
        <v>93.42173239194076</v>
      </c>
    </row>
    <row r="633" spans="1:10" ht="12">
      <c r="A633" s="100">
        <v>40128</v>
      </c>
      <c r="B633">
        <v>110.15</v>
      </c>
      <c r="C633">
        <v>43.9</v>
      </c>
      <c r="D633">
        <v>54.67</v>
      </c>
      <c r="G633" s="100">
        <v>40128</v>
      </c>
      <c r="H633" s="14">
        <f t="shared" si="27"/>
        <v>72.65831134564644</v>
      </c>
      <c r="I633" s="14">
        <f t="shared" si="28"/>
        <v>94.30719656283566</v>
      </c>
      <c r="J633" s="14">
        <f t="shared" si="29"/>
        <v>94.14499741691063</v>
      </c>
    </row>
    <row r="634" spans="1:10" ht="12">
      <c r="A634" s="100">
        <v>40129</v>
      </c>
      <c r="B634">
        <v>109.03</v>
      </c>
      <c r="C634">
        <v>43.65</v>
      </c>
      <c r="D634">
        <v>54.37</v>
      </c>
      <c r="G634" s="100">
        <v>40129</v>
      </c>
      <c r="H634" s="14">
        <f t="shared" si="27"/>
        <v>71.91952506596306</v>
      </c>
      <c r="I634" s="14">
        <f t="shared" si="28"/>
        <v>93.77013963480128</v>
      </c>
      <c r="J634" s="14">
        <f t="shared" si="29"/>
        <v>93.62837954193215</v>
      </c>
    </row>
    <row r="635" spans="1:10" ht="12">
      <c r="A635" s="100">
        <v>40130</v>
      </c>
      <c r="B635">
        <v>109.62</v>
      </c>
      <c r="C635">
        <v>44.01</v>
      </c>
      <c r="D635">
        <v>54.89</v>
      </c>
      <c r="G635" s="100">
        <v>40130</v>
      </c>
      <c r="H635" s="14">
        <f t="shared" si="27"/>
        <v>72.30870712401057</v>
      </c>
      <c r="I635" s="14">
        <f t="shared" si="28"/>
        <v>94.54350161117078</v>
      </c>
      <c r="J635" s="14">
        <f t="shared" si="29"/>
        <v>94.52385052522817</v>
      </c>
    </row>
    <row r="636" spans="1:10" ht="12">
      <c r="A636" s="100">
        <v>40133</v>
      </c>
      <c r="B636">
        <v>111.21</v>
      </c>
      <c r="C636">
        <v>44.46</v>
      </c>
      <c r="D636">
        <v>55.46</v>
      </c>
      <c r="G636" s="100">
        <v>40133</v>
      </c>
      <c r="H636" s="14">
        <f t="shared" si="27"/>
        <v>73.3575197889182</v>
      </c>
      <c r="I636" s="14">
        <f t="shared" si="28"/>
        <v>95.51020408163266</v>
      </c>
      <c r="J636" s="14">
        <f t="shared" si="29"/>
        <v>95.50542448768728</v>
      </c>
    </row>
    <row r="637" spans="1:10" ht="12">
      <c r="A637" s="100">
        <v>40134</v>
      </c>
      <c r="B637">
        <v>111.34</v>
      </c>
      <c r="C637">
        <v>44.6</v>
      </c>
      <c r="D637">
        <v>55.8</v>
      </c>
      <c r="G637" s="100">
        <v>40134</v>
      </c>
      <c r="H637" s="14">
        <f t="shared" si="27"/>
        <v>73.44327176781003</v>
      </c>
      <c r="I637" s="14">
        <f t="shared" si="28"/>
        <v>95.81095596133191</v>
      </c>
      <c r="J637" s="14">
        <f t="shared" si="29"/>
        <v>96.0909247459962</v>
      </c>
    </row>
    <row r="638" spans="1:10" ht="12">
      <c r="A638" s="100">
        <v>40135</v>
      </c>
      <c r="B638">
        <v>111.27</v>
      </c>
      <c r="C638">
        <v>44.35</v>
      </c>
      <c r="D638">
        <v>55.47</v>
      </c>
      <c r="G638" s="100">
        <v>40135</v>
      </c>
      <c r="H638" s="14">
        <f t="shared" si="27"/>
        <v>73.3970976253298</v>
      </c>
      <c r="I638" s="14">
        <f t="shared" si="28"/>
        <v>95.27389903329754</v>
      </c>
      <c r="J638" s="14">
        <f t="shared" si="29"/>
        <v>95.52264508351989</v>
      </c>
    </row>
    <row r="639" spans="1:10" ht="12">
      <c r="A639" s="100">
        <v>40136</v>
      </c>
      <c r="B639">
        <v>109.82</v>
      </c>
      <c r="C639">
        <v>43.66</v>
      </c>
      <c r="D639">
        <v>54.54</v>
      </c>
      <c r="G639" s="100">
        <v>40136</v>
      </c>
      <c r="H639" s="14">
        <f t="shared" si="27"/>
        <v>72.44063324538259</v>
      </c>
      <c r="I639" s="14">
        <f t="shared" si="28"/>
        <v>93.79162191192266</v>
      </c>
      <c r="J639" s="14">
        <f t="shared" si="29"/>
        <v>93.92112967108662</v>
      </c>
    </row>
    <row r="640" spans="1:10" ht="12">
      <c r="A640" s="100">
        <v>40137</v>
      </c>
      <c r="B640">
        <v>109.43</v>
      </c>
      <c r="C640">
        <v>43.44</v>
      </c>
      <c r="D640">
        <v>54.24</v>
      </c>
      <c r="G640" s="100">
        <v>40137</v>
      </c>
      <c r="H640" s="14">
        <f t="shared" si="27"/>
        <v>72.18337730870714</v>
      </c>
      <c r="I640" s="14">
        <f t="shared" si="28"/>
        <v>93.31901181525242</v>
      </c>
      <c r="J640" s="14">
        <f t="shared" si="29"/>
        <v>93.40451179610815</v>
      </c>
    </row>
    <row r="641" spans="1:10" ht="12">
      <c r="A641" s="100">
        <v>40140</v>
      </c>
      <c r="B641">
        <v>110.82</v>
      </c>
      <c r="C641">
        <v>44.14</v>
      </c>
      <c r="D641">
        <v>55.05</v>
      </c>
      <c r="G641" s="100">
        <v>40140</v>
      </c>
      <c r="H641" s="14">
        <f t="shared" si="27"/>
        <v>73.10026385224275</v>
      </c>
      <c r="I641" s="14">
        <f t="shared" si="28"/>
        <v>94.82277121374867</v>
      </c>
      <c r="J641" s="14">
        <f t="shared" si="29"/>
        <v>94.79938005855001</v>
      </c>
    </row>
    <row r="642" spans="1:10" ht="12">
      <c r="A642" s="100">
        <v>40141</v>
      </c>
      <c r="B642">
        <v>110.99</v>
      </c>
      <c r="C642">
        <v>43.99</v>
      </c>
      <c r="D642">
        <v>54.77</v>
      </c>
      <c r="G642" s="100">
        <v>40141</v>
      </c>
      <c r="H642" s="14">
        <f t="shared" si="27"/>
        <v>73.21240105540898</v>
      </c>
      <c r="I642" s="14">
        <f t="shared" si="28"/>
        <v>94.50053705692805</v>
      </c>
      <c r="J642" s="14">
        <f t="shared" si="29"/>
        <v>94.31720337523679</v>
      </c>
    </row>
    <row r="643" spans="1:10" ht="12">
      <c r="A643" s="100">
        <v>40142</v>
      </c>
      <c r="B643">
        <v>111.38</v>
      </c>
      <c r="C643">
        <v>44.18</v>
      </c>
      <c r="D643">
        <v>54.9</v>
      </c>
      <c r="G643" s="100">
        <v>40142</v>
      </c>
      <c r="H643" s="14">
        <f t="shared" si="27"/>
        <v>73.46965699208442</v>
      </c>
      <c r="I643" s="14">
        <f t="shared" si="28"/>
        <v>94.90870032223417</v>
      </c>
      <c r="J643" s="14">
        <f t="shared" si="29"/>
        <v>94.54107112106078</v>
      </c>
    </row>
    <row r="644" spans="1:10" ht="12">
      <c r="A644" s="100">
        <v>40144</v>
      </c>
      <c r="B644">
        <v>109.57</v>
      </c>
      <c r="C644">
        <v>43.51</v>
      </c>
      <c r="D644">
        <v>54.01</v>
      </c>
      <c r="G644" s="100">
        <v>40144</v>
      </c>
      <c r="H644" s="14">
        <f t="shared" si="27"/>
        <v>72.27572559366754</v>
      </c>
      <c r="I644" s="14">
        <f t="shared" si="28"/>
        <v>93.46938775510203</v>
      </c>
      <c r="J644" s="14">
        <f t="shared" si="29"/>
        <v>93.00843809195798</v>
      </c>
    </row>
    <row r="645" spans="1:10" ht="12">
      <c r="A645" s="100">
        <v>40147</v>
      </c>
      <c r="B645">
        <v>109.94</v>
      </c>
      <c r="C645">
        <v>43.56</v>
      </c>
      <c r="D645">
        <v>54.12</v>
      </c>
      <c r="G645" s="100">
        <v>40147</v>
      </c>
      <c r="H645" s="14">
        <f aca="true" t="shared" si="30" ref="H645:H708">B645/$B$4*100</f>
        <v>72.5197889182058</v>
      </c>
      <c r="I645" s="14">
        <f aca="true" t="shared" si="31" ref="I645:I708">C645/$C$4*100</f>
        <v>93.57679914070893</v>
      </c>
      <c r="J645" s="14">
        <f aca="true" t="shared" si="32" ref="J645:J708">D645/$D$4*100</f>
        <v>93.19786464611674</v>
      </c>
    </row>
    <row r="646" spans="1:10" ht="12">
      <c r="A646" s="100">
        <v>40148</v>
      </c>
      <c r="B646">
        <v>111.3</v>
      </c>
      <c r="C646">
        <v>44.01</v>
      </c>
      <c r="D646">
        <v>54.86</v>
      </c>
      <c r="G646" s="100">
        <v>40148</v>
      </c>
      <c r="H646" s="14">
        <f t="shared" si="30"/>
        <v>73.41688654353563</v>
      </c>
      <c r="I646" s="14">
        <f t="shared" si="31"/>
        <v>94.54350161117078</v>
      </c>
      <c r="J646" s="14">
        <f t="shared" si="32"/>
        <v>94.47218873773032</v>
      </c>
    </row>
    <row r="647" spans="1:10" ht="12">
      <c r="A647" s="100">
        <v>40149</v>
      </c>
      <c r="B647">
        <v>111.25</v>
      </c>
      <c r="C647">
        <v>44.07</v>
      </c>
      <c r="D647">
        <v>54.91</v>
      </c>
      <c r="G647" s="100">
        <v>40149</v>
      </c>
      <c r="H647" s="14">
        <f t="shared" si="30"/>
        <v>73.38390501319262</v>
      </c>
      <c r="I647" s="14">
        <f t="shared" si="31"/>
        <v>94.67239527389904</v>
      </c>
      <c r="J647" s="14">
        <f t="shared" si="32"/>
        <v>94.5582917168934</v>
      </c>
    </row>
    <row r="648" spans="1:10" ht="12">
      <c r="A648" s="100">
        <v>40150</v>
      </c>
      <c r="B648">
        <v>110.38</v>
      </c>
      <c r="C648">
        <v>43.89</v>
      </c>
      <c r="D648">
        <v>54.84</v>
      </c>
      <c r="G648" s="100">
        <v>40150</v>
      </c>
      <c r="H648" s="14">
        <f t="shared" si="30"/>
        <v>72.81002638522426</v>
      </c>
      <c r="I648" s="14">
        <f t="shared" si="31"/>
        <v>94.28571428571429</v>
      </c>
      <c r="J648" s="14">
        <f t="shared" si="32"/>
        <v>94.4377475460651</v>
      </c>
    </row>
    <row r="649" spans="1:10" ht="12">
      <c r="A649" s="100">
        <v>40151</v>
      </c>
      <c r="B649">
        <v>111.01</v>
      </c>
      <c r="C649">
        <v>44.12</v>
      </c>
      <c r="D649">
        <v>55.38</v>
      </c>
      <c r="G649" s="100">
        <v>40151</v>
      </c>
      <c r="H649" s="14">
        <f t="shared" si="30"/>
        <v>73.22559366754618</v>
      </c>
      <c r="I649" s="14">
        <f t="shared" si="31"/>
        <v>94.77980665950591</v>
      </c>
      <c r="J649" s="14">
        <f t="shared" si="32"/>
        <v>95.36765972102636</v>
      </c>
    </row>
    <row r="650" spans="1:10" ht="12">
      <c r="A650" s="100">
        <v>40154</v>
      </c>
      <c r="B650">
        <v>110.84</v>
      </c>
      <c r="C650">
        <v>43.91</v>
      </c>
      <c r="D650">
        <v>55.09</v>
      </c>
      <c r="G650" s="100">
        <v>40154</v>
      </c>
      <c r="H650" s="14">
        <f t="shared" si="30"/>
        <v>73.11345646437995</v>
      </c>
      <c r="I650" s="14">
        <f t="shared" si="31"/>
        <v>94.32867883995704</v>
      </c>
      <c r="J650" s="14">
        <f t="shared" si="32"/>
        <v>94.86826244188049</v>
      </c>
    </row>
    <row r="651" spans="1:10" ht="12">
      <c r="A651" s="100">
        <v>40155</v>
      </c>
      <c r="B651">
        <v>109.61</v>
      </c>
      <c r="C651">
        <v>43.64</v>
      </c>
      <c r="D651">
        <v>54.71</v>
      </c>
      <c r="G651" s="100">
        <v>40155</v>
      </c>
      <c r="H651" s="14">
        <f t="shared" si="30"/>
        <v>72.30211081794195</v>
      </c>
      <c r="I651" s="14">
        <f t="shared" si="31"/>
        <v>93.74865735767992</v>
      </c>
      <c r="J651" s="14">
        <f t="shared" si="32"/>
        <v>94.21387980024109</v>
      </c>
    </row>
    <row r="652" spans="1:10" ht="12">
      <c r="A652" s="100">
        <v>40156</v>
      </c>
      <c r="B652">
        <v>110.02</v>
      </c>
      <c r="C652">
        <v>44.08</v>
      </c>
      <c r="D652">
        <v>55.19</v>
      </c>
      <c r="G652" s="100">
        <v>40156</v>
      </c>
      <c r="H652" s="14">
        <f t="shared" si="30"/>
        <v>72.57255936675462</v>
      </c>
      <c r="I652" s="14">
        <f t="shared" si="31"/>
        <v>94.6938775510204</v>
      </c>
      <c r="J652" s="14">
        <f t="shared" si="32"/>
        <v>95.04046840020665</v>
      </c>
    </row>
    <row r="653" spans="1:10" ht="12">
      <c r="A653" s="100">
        <v>40157</v>
      </c>
      <c r="B653">
        <v>110.64</v>
      </c>
      <c r="C653">
        <v>44.3</v>
      </c>
      <c r="D653">
        <v>55.37</v>
      </c>
      <c r="G653" s="100">
        <v>40157</v>
      </c>
      <c r="H653" s="14">
        <f t="shared" si="30"/>
        <v>72.98153034300792</v>
      </c>
      <c r="I653" s="14">
        <f t="shared" si="31"/>
        <v>95.16648764769066</v>
      </c>
      <c r="J653" s="14">
        <f t="shared" si="32"/>
        <v>95.35043912519373</v>
      </c>
    </row>
    <row r="654" spans="1:10" ht="12">
      <c r="A654" s="100">
        <v>40158</v>
      </c>
      <c r="B654">
        <v>111.11</v>
      </c>
      <c r="C654">
        <v>44.13</v>
      </c>
      <c r="D654">
        <v>55.23</v>
      </c>
      <c r="G654" s="100">
        <v>40158</v>
      </c>
      <c r="H654" s="14">
        <f t="shared" si="30"/>
        <v>73.2915567282322</v>
      </c>
      <c r="I654" s="14">
        <f t="shared" si="31"/>
        <v>94.80128893662729</v>
      </c>
      <c r="J654" s="14">
        <f t="shared" si="32"/>
        <v>95.10935078353711</v>
      </c>
    </row>
    <row r="655" spans="1:10" ht="12">
      <c r="A655" s="100">
        <v>40161</v>
      </c>
      <c r="B655">
        <v>111.87</v>
      </c>
      <c r="C655">
        <v>44.55</v>
      </c>
      <c r="D655">
        <v>55.81</v>
      </c>
      <c r="G655" s="100">
        <v>40161</v>
      </c>
      <c r="H655" s="14">
        <f t="shared" si="30"/>
        <v>73.79287598944592</v>
      </c>
      <c r="I655" s="14">
        <f t="shared" si="31"/>
        <v>95.70354457572503</v>
      </c>
      <c r="J655" s="14">
        <f t="shared" si="32"/>
        <v>96.10814534182883</v>
      </c>
    </row>
    <row r="656" spans="1:10" ht="12">
      <c r="A656" s="100">
        <v>40162</v>
      </c>
      <c r="B656">
        <v>111.35</v>
      </c>
      <c r="C656">
        <v>44.3</v>
      </c>
      <c r="D656">
        <v>55.49</v>
      </c>
      <c r="G656" s="100">
        <v>40162</v>
      </c>
      <c r="H656" s="14">
        <f t="shared" si="30"/>
        <v>73.44986807387863</v>
      </c>
      <c r="I656" s="14">
        <f t="shared" si="31"/>
        <v>95.16648764769066</v>
      </c>
      <c r="J656" s="14">
        <f t="shared" si="32"/>
        <v>95.55708627518513</v>
      </c>
    </row>
    <row r="657" spans="1:10" ht="12">
      <c r="A657" s="100">
        <v>40163</v>
      </c>
      <c r="B657">
        <v>111.52</v>
      </c>
      <c r="C657">
        <v>44.36</v>
      </c>
      <c r="D657">
        <v>55.8</v>
      </c>
      <c r="G657" s="100">
        <v>40163</v>
      </c>
      <c r="H657" s="14">
        <f t="shared" si="30"/>
        <v>73.56200527704485</v>
      </c>
      <c r="I657" s="14">
        <f t="shared" si="31"/>
        <v>95.29538131041892</v>
      </c>
      <c r="J657" s="14">
        <f t="shared" si="32"/>
        <v>96.0909247459962</v>
      </c>
    </row>
    <row r="658" spans="1:10" ht="12">
      <c r="A658" s="100">
        <v>40164</v>
      </c>
      <c r="B658">
        <v>110.18</v>
      </c>
      <c r="C658">
        <v>43.82</v>
      </c>
      <c r="D658">
        <v>55.15</v>
      </c>
      <c r="G658" s="100">
        <v>40164</v>
      </c>
      <c r="H658" s="14">
        <f t="shared" si="30"/>
        <v>72.67810026385226</v>
      </c>
      <c r="I658" s="14">
        <f t="shared" si="31"/>
        <v>94.13533834586467</v>
      </c>
      <c r="J658" s="14">
        <f t="shared" si="32"/>
        <v>94.97158601687619</v>
      </c>
    </row>
    <row r="659" spans="1:10" ht="12">
      <c r="A659" s="100">
        <v>40165</v>
      </c>
      <c r="B659">
        <v>110.21</v>
      </c>
      <c r="C659">
        <v>44.46</v>
      </c>
      <c r="D659">
        <v>56.04</v>
      </c>
      <c r="G659" s="100">
        <v>40165</v>
      </c>
      <c r="H659" s="14">
        <f t="shared" si="30"/>
        <v>72.69788918205805</v>
      </c>
      <c r="I659" s="14">
        <f t="shared" si="31"/>
        <v>95.51020408163266</v>
      </c>
      <c r="J659" s="14">
        <f t="shared" si="32"/>
        <v>96.50421904597899</v>
      </c>
    </row>
    <row r="660" spans="1:10" ht="12">
      <c r="A660" s="100">
        <v>40168</v>
      </c>
      <c r="B660">
        <v>111.33</v>
      </c>
      <c r="C660">
        <v>44.96</v>
      </c>
      <c r="D660">
        <v>56.61</v>
      </c>
      <c r="G660" s="100">
        <v>40168</v>
      </c>
      <c r="H660" s="14">
        <f t="shared" si="30"/>
        <v>73.43667546174143</v>
      </c>
      <c r="I660" s="14">
        <f t="shared" si="31"/>
        <v>96.5843179377014</v>
      </c>
      <c r="J660" s="14">
        <f t="shared" si="32"/>
        <v>97.4857930084381</v>
      </c>
    </row>
    <row r="661" spans="1:10" ht="12">
      <c r="A661" s="100">
        <v>40169</v>
      </c>
      <c r="B661">
        <v>111.73</v>
      </c>
      <c r="C661">
        <v>45.23</v>
      </c>
      <c r="D661">
        <v>56.99</v>
      </c>
      <c r="G661" s="100">
        <v>40169</v>
      </c>
      <c r="H661" s="14">
        <f t="shared" si="30"/>
        <v>73.7005277044855</v>
      </c>
      <c r="I661" s="14">
        <f t="shared" si="31"/>
        <v>97.16433941997852</v>
      </c>
      <c r="J661" s="14">
        <f t="shared" si="32"/>
        <v>98.1401756500775</v>
      </c>
    </row>
    <row r="662" spans="1:10" ht="12">
      <c r="A662" s="100">
        <v>40170</v>
      </c>
      <c r="B662">
        <v>111.95</v>
      </c>
      <c r="C662">
        <v>45.56</v>
      </c>
      <c r="D662">
        <v>57.32</v>
      </c>
      <c r="G662" s="100">
        <v>40170</v>
      </c>
      <c r="H662" s="14">
        <f t="shared" si="30"/>
        <v>73.84564643799473</v>
      </c>
      <c r="I662" s="14">
        <f t="shared" si="31"/>
        <v>97.87325456498391</v>
      </c>
      <c r="J662" s="14">
        <f t="shared" si="32"/>
        <v>98.70845531255381</v>
      </c>
    </row>
    <row r="663" spans="1:10" ht="12">
      <c r="A663" s="100">
        <v>40171</v>
      </c>
      <c r="B663">
        <v>112.48</v>
      </c>
      <c r="C663">
        <v>45.98</v>
      </c>
      <c r="D663">
        <v>57.88</v>
      </c>
      <c r="G663" s="100">
        <v>40171</v>
      </c>
      <c r="H663" s="14">
        <f t="shared" si="30"/>
        <v>74.1952506596306</v>
      </c>
      <c r="I663" s="14">
        <f t="shared" si="31"/>
        <v>98.77551020408163</v>
      </c>
      <c r="J663" s="14">
        <f t="shared" si="32"/>
        <v>99.6728086791803</v>
      </c>
    </row>
    <row r="664" spans="1:10" ht="12">
      <c r="A664" s="100">
        <v>40175</v>
      </c>
      <c r="B664">
        <v>112.72</v>
      </c>
      <c r="C664">
        <v>46.22</v>
      </c>
      <c r="D664">
        <v>57.95</v>
      </c>
      <c r="G664" s="100">
        <v>40175</v>
      </c>
      <c r="H664" s="14">
        <f t="shared" si="30"/>
        <v>74.35356200527706</v>
      </c>
      <c r="I664" s="14">
        <f t="shared" si="31"/>
        <v>99.29108485499464</v>
      </c>
      <c r="J664" s="14">
        <f t="shared" si="32"/>
        <v>99.7933528500086</v>
      </c>
    </row>
    <row r="665" spans="1:10" ht="12">
      <c r="A665" s="100">
        <v>40176</v>
      </c>
      <c r="B665">
        <v>112.56</v>
      </c>
      <c r="C665">
        <v>46.03</v>
      </c>
      <c r="D665">
        <v>57.84</v>
      </c>
      <c r="G665" s="100">
        <v>40176</v>
      </c>
      <c r="H665" s="14">
        <f t="shared" si="30"/>
        <v>74.24802110817942</v>
      </c>
      <c r="I665" s="14">
        <f t="shared" si="31"/>
        <v>98.88292158968851</v>
      </c>
      <c r="J665" s="14">
        <f t="shared" si="32"/>
        <v>99.60392629584985</v>
      </c>
    </row>
    <row r="666" spans="1:10" ht="12">
      <c r="A666" s="100">
        <v>40177</v>
      </c>
      <c r="B666">
        <v>112.52</v>
      </c>
      <c r="C666">
        <v>46.17</v>
      </c>
      <c r="D666">
        <v>58.13</v>
      </c>
      <c r="G666" s="100">
        <v>40177</v>
      </c>
      <c r="H666" s="14">
        <f t="shared" si="30"/>
        <v>74.22163588390501</v>
      </c>
      <c r="I666" s="14">
        <f t="shared" si="31"/>
        <v>99.18367346938777</v>
      </c>
      <c r="J666" s="14">
        <f t="shared" si="32"/>
        <v>100.1033235749957</v>
      </c>
    </row>
    <row r="667" spans="1:10" ht="12">
      <c r="A667" s="100">
        <v>40178</v>
      </c>
      <c r="B667">
        <v>111.44</v>
      </c>
      <c r="C667">
        <v>45.75</v>
      </c>
      <c r="D667">
        <v>57.54</v>
      </c>
      <c r="G667" s="100">
        <v>40178</v>
      </c>
      <c r="H667" s="14">
        <f t="shared" si="30"/>
        <v>73.50923482849603</v>
      </c>
      <c r="I667" s="14">
        <f t="shared" si="31"/>
        <v>98.28141783029002</v>
      </c>
      <c r="J667" s="14">
        <f t="shared" si="32"/>
        <v>99.08730842087135</v>
      </c>
    </row>
    <row r="668" spans="1:10" ht="12">
      <c r="A668" s="100">
        <v>40182</v>
      </c>
      <c r="B668">
        <v>113.33</v>
      </c>
      <c r="C668">
        <v>46.42</v>
      </c>
      <c r="D668">
        <v>58.49</v>
      </c>
      <c r="G668" s="100">
        <v>40182</v>
      </c>
      <c r="H668" s="14">
        <f t="shared" si="30"/>
        <v>74.75593667546174</v>
      </c>
      <c r="I668" s="14">
        <f t="shared" si="31"/>
        <v>99.72073039742214</v>
      </c>
      <c r="J668" s="14">
        <f t="shared" si="32"/>
        <v>100.72326502496986</v>
      </c>
    </row>
    <row r="669" spans="1:10" ht="12">
      <c r="A669" s="100">
        <v>40183</v>
      </c>
      <c r="B669">
        <v>113.63</v>
      </c>
      <c r="C669">
        <v>46.42</v>
      </c>
      <c r="D669">
        <v>58.4</v>
      </c>
      <c r="G669" s="100">
        <v>40183</v>
      </c>
      <c r="H669" s="14">
        <f t="shared" si="30"/>
        <v>74.95382585751979</v>
      </c>
      <c r="I669" s="14">
        <f t="shared" si="31"/>
        <v>99.72073039742214</v>
      </c>
      <c r="J669" s="14">
        <f t="shared" si="32"/>
        <v>100.56827966247633</v>
      </c>
    </row>
    <row r="670" spans="1:10" ht="12">
      <c r="A670" s="100">
        <v>40184</v>
      </c>
      <c r="B670">
        <v>113.71</v>
      </c>
      <c r="C670">
        <v>46.14</v>
      </c>
      <c r="D670">
        <v>57.99</v>
      </c>
      <c r="G670" s="100">
        <v>40184</v>
      </c>
      <c r="H670" s="14">
        <f t="shared" si="30"/>
        <v>75.0065963060686</v>
      </c>
      <c r="I670" s="14">
        <f t="shared" si="31"/>
        <v>99.11922663802363</v>
      </c>
      <c r="J670" s="14">
        <f t="shared" si="32"/>
        <v>99.86223523333908</v>
      </c>
    </row>
    <row r="671" spans="1:10" ht="12">
      <c r="A671" s="100">
        <v>40185</v>
      </c>
      <c r="B671">
        <v>114.19</v>
      </c>
      <c r="C671">
        <v>46.17</v>
      </c>
      <c r="D671">
        <v>57.77</v>
      </c>
      <c r="G671" s="100">
        <v>40185</v>
      </c>
      <c r="H671" s="14">
        <f t="shared" si="30"/>
        <v>75.32321899736148</v>
      </c>
      <c r="I671" s="14">
        <f t="shared" si="31"/>
        <v>99.18367346938777</v>
      </c>
      <c r="J671" s="14">
        <f t="shared" si="32"/>
        <v>99.48338212502154</v>
      </c>
    </row>
    <row r="672" spans="1:10" ht="12">
      <c r="A672" s="100">
        <v>40186</v>
      </c>
      <c r="B672">
        <v>114.57</v>
      </c>
      <c r="C672">
        <v>46.55</v>
      </c>
      <c r="D672">
        <v>58.21</v>
      </c>
      <c r="G672" s="100">
        <v>40186</v>
      </c>
      <c r="H672" s="14">
        <f t="shared" si="30"/>
        <v>75.57387862796834</v>
      </c>
      <c r="I672" s="14">
        <f t="shared" si="31"/>
        <v>100</v>
      </c>
      <c r="J672" s="14">
        <f t="shared" si="32"/>
        <v>100.24108834165662</v>
      </c>
    </row>
    <row r="673" spans="1:10" ht="12">
      <c r="A673" s="100">
        <v>40189</v>
      </c>
      <c r="B673">
        <v>114.73</v>
      </c>
      <c r="C673">
        <v>46.36</v>
      </c>
      <c r="D673">
        <v>57.93</v>
      </c>
      <c r="G673" s="100">
        <v>40189</v>
      </c>
      <c r="H673" s="14">
        <f t="shared" si="30"/>
        <v>75.67941952506597</v>
      </c>
      <c r="I673" s="14">
        <f t="shared" si="31"/>
        <v>99.59183673469389</v>
      </c>
      <c r="J673" s="14">
        <f t="shared" si="32"/>
        <v>99.75891165834338</v>
      </c>
    </row>
    <row r="674" spans="1:10" ht="12">
      <c r="A674" s="100">
        <v>40190</v>
      </c>
      <c r="B674">
        <v>113.66</v>
      </c>
      <c r="C674">
        <v>45.78</v>
      </c>
      <c r="D674">
        <v>57.23</v>
      </c>
      <c r="G674" s="100">
        <v>40190</v>
      </c>
      <c r="H674" s="14">
        <f t="shared" si="30"/>
        <v>74.9736147757256</v>
      </c>
      <c r="I674" s="14">
        <f t="shared" si="31"/>
        <v>98.34586466165415</v>
      </c>
      <c r="J674" s="14">
        <f t="shared" si="32"/>
        <v>98.55346995006028</v>
      </c>
    </row>
    <row r="675" spans="1:10" ht="12">
      <c r="A675" s="100">
        <v>40191</v>
      </c>
      <c r="B675">
        <v>114.62</v>
      </c>
      <c r="C675">
        <v>46.35</v>
      </c>
      <c r="D675">
        <v>57.76</v>
      </c>
      <c r="G675" s="100">
        <v>40191</v>
      </c>
      <c r="H675" s="14">
        <f t="shared" si="30"/>
        <v>75.60686015831135</v>
      </c>
      <c r="I675" s="14">
        <f t="shared" si="31"/>
        <v>99.5703544575725</v>
      </c>
      <c r="J675" s="14">
        <f t="shared" si="32"/>
        <v>99.4661615291889</v>
      </c>
    </row>
    <row r="676" spans="1:10" ht="12">
      <c r="A676" s="100">
        <v>40192</v>
      </c>
      <c r="B676">
        <v>114.93</v>
      </c>
      <c r="C676">
        <v>46.39</v>
      </c>
      <c r="D676">
        <v>58.2</v>
      </c>
      <c r="G676" s="100">
        <v>40192</v>
      </c>
      <c r="H676" s="14">
        <f t="shared" si="30"/>
        <v>75.811345646438</v>
      </c>
      <c r="I676" s="14">
        <f t="shared" si="31"/>
        <v>99.65628356605801</v>
      </c>
      <c r="J676" s="14">
        <f t="shared" si="32"/>
        <v>100.22386774582401</v>
      </c>
    </row>
    <row r="677" spans="1:10" ht="12">
      <c r="A677" s="100">
        <v>40193</v>
      </c>
      <c r="B677">
        <v>113.64</v>
      </c>
      <c r="C677">
        <v>45.85</v>
      </c>
      <c r="D677">
        <v>57.41</v>
      </c>
      <c r="G677" s="100">
        <v>40193</v>
      </c>
      <c r="H677" s="14">
        <f t="shared" si="30"/>
        <v>74.96042216358839</v>
      </c>
      <c r="I677" s="14">
        <f t="shared" si="31"/>
        <v>98.49624060150377</v>
      </c>
      <c r="J677" s="14">
        <f t="shared" si="32"/>
        <v>98.86344067504736</v>
      </c>
    </row>
    <row r="678" spans="1:10" ht="12">
      <c r="A678" s="100">
        <v>40197</v>
      </c>
      <c r="B678">
        <v>115.06</v>
      </c>
      <c r="C678">
        <v>46.59</v>
      </c>
      <c r="D678">
        <v>58.28</v>
      </c>
      <c r="G678" s="100">
        <v>40197</v>
      </c>
      <c r="H678" s="14">
        <f t="shared" si="30"/>
        <v>75.89709762532982</v>
      </c>
      <c r="I678" s="14">
        <f t="shared" si="31"/>
        <v>100.0859291084855</v>
      </c>
      <c r="J678" s="14">
        <f t="shared" si="32"/>
        <v>100.36163251248493</v>
      </c>
    </row>
    <row r="679" spans="1:10" ht="12">
      <c r="A679" s="100">
        <v>40198</v>
      </c>
      <c r="B679">
        <v>113.89</v>
      </c>
      <c r="C679">
        <v>45.92</v>
      </c>
      <c r="D679">
        <v>57.43</v>
      </c>
      <c r="G679" s="100">
        <v>40198</v>
      </c>
      <c r="H679" s="14">
        <f t="shared" si="30"/>
        <v>75.12532981530343</v>
      </c>
      <c r="I679" s="14">
        <f t="shared" si="31"/>
        <v>98.6466165413534</v>
      </c>
      <c r="J679" s="14">
        <f t="shared" si="32"/>
        <v>98.8978818667126</v>
      </c>
    </row>
    <row r="680" spans="1:10" ht="12">
      <c r="A680" s="100">
        <v>40199</v>
      </c>
      <c r="B680">
        <v>111.7</v>
      </c>
      <c r="C680">
        <v>45.49</v>
      </c>
      <c r="D680">
        <v>56.86</v>
      </c>
      <c r="G680" s="100">
        <v>40199</v>
      </c>
      <c r="H680" s="14">
        <f t="shared" si="30"/>
        <v>73.68073878627969</v>
      </c>
      <c r="I680" s="14">
        <f t="shared" si="31"/>
        <v>97.72287862513429</v>
      </c>
      <c r="J680" s="14">
        <f t="shared" si="32"/>
        <v>97.91630790425349</v>
      </c>
    </row>
    <row r="681" spans="1:10" ht="12">
      <c r="A681" s="100">
        <v>40200</v>
      </c>
      <c r="B681">
        <v>109.21</v>
      </c>
      <c r="C681">
        <v>44.16</v>
      </c>
      <c r="D681">
        <v>54.65</v>
      </c>
      <c r="G681" s="100">
        <v>40200</v>
      </c>
      <c r="H681" s="14">
        <f t="shared" si="30"/>
        <v>72.03825857519789</v>
      </c>
      <c r="I681" s="14">
        <f t="shared" si="31"/>
        <v>94.86573576799141</v>
      </c>
      <c r="J681" s="14">
        <f t="shared" si="32"/>
        <v>94.11055622524539</v>
      </c>
    </row>
    <row r="682" spans="1:10" ht="12">
      <c r="A682" s="100">
        <v>40203</v>
      </c>
      <c r="B682">
        <v>109.77</v>
      </c>
      <c r="C682">
        <v>44.31</v>
      </c>
      <c r="D682">
        <v>55.07</v>
      </c>
      <c r="G682" s="100">
        <v>40203</v>
      </c>
      <c r="H682" s="14">
        <f t="shared" si="30"/>
        <v>72.40765171503958</v>
      </c>
      <c r="I682" s="14">
        <f t="shared" si="31"/>
        <v>95.18796992481204</v>
      </c>
      <c r="J682" s="14">
        <f t="shared" si="32"/>
        <v>94.83382125021525</v>
      </c>
    </row>
    <row r="683" spans="1:10" ht="12">
      <c r="A683" s="100">
        <v>40204</v>
      </c>
      <c r="B683">
        <v>109.31</v>
      </c>
      <c r="C683">
        <v>44.35</v>
      </c>
      <c r="D683">
        <v>55</v>
      </c>
      <c r="G683" s="100">
        <v>40204</v>
      </c>
      <c r="H683" s="14">
        <f t="shared" si="30"/>
        <v>72.10422163588392</v>
      </c>
      <c r="I683" s="14">
        <f t="shared" si="31"/>
        <v>95.27389903329754</v>
      </c>
      <c r="J683" s="14">
        <f t="shared" si="32"/>
        <v>94.71327707938696</v>
      </c>
    </row>
    <row r="684" spans="1:10" ht="12">
      <c r="A684" s="100">
        <v>40205</v>
      </c>
      <c r="B684">
        <v>109.83</v>
      </c>
      <c r="C684">
        <v>44.7</v>
      </c>
      <c r="D684">
        <v>55.34</v>
      </c>
      <c r="G684" s="100">
        <v>40205</v>
      </c>
      <c r="H684" s="14">
        <f t="shared" si="30"/>
        <v>72.44722955145119</v>
      </c>
      <c r="I684" s="14">
        <f t="shared" si="31"/>
        <v>96.02577873254566</v>
      </c>
      <c r="J684" s="14">
        <f t="shared" si="32"/>
        <v>95.2987773376959</v>
      </c>
    </row>
    <row r="685" spans="1:10" ht="12">
      <c r="A685" s="100">
        <v>40206</v>
      </c>
      <c r="B685">
        <v>108.57</v>
      </c>
      <c r="C685">
        <v>43.55</v>
      </c>
      <c r="D685">
        <v>53.8</v>
      </c>
      <c r="G685" s="100">
        <v>40206</v>
      </c>
      <c r="H685" s="14">
        <f t="shared" si="30"/>
        <v>71.61609498680738</v>
      </c>
      <c r="I685" s="14">
        <f t="shared" si="31"/>
        <v>93.55531686358755</v>
      </c>
      <c r="J685" s="14">
        <f t="shared" si="32"/>
        <v>92.64680557947304</v>
      </c>
    </row>
    <row r="686" spans="1:10" ht="12">
      <c r="A686" s="100">
        <v>40207</v>
      </c>
      <c r="B686">
        <v>107.39</v>
      </c>
      <c r="C686">
        <v>42.79</v>
      </c>
      <c r="D686">
        <v>52.49</v>
      </c>
      <c r="G686" s="100">
        <v>40207</v>
      </c>
      <c r="H686" s="14">
        <f t="shared" si="30"/>
        <v>70.8377308707124</v>
      </c>
      <c r="I686" s="14">
        <f t="shared" si="31"/>
        <v>91.92266380236306</v>
      </c>
      <c r="J686" s="14">
        <f t="shared" si="32"/>
        <v>90.39090752540038</v>
      </c>
    </row>
    <row r="687" spans="1:10" ht="12">
      <c r="A687" s="100">
        <v>40210</v>
      </c>
      <c r="B687">
        <v>109.06</v>
      </c>
      <c r="C687">
        <v>43.26</v>
      </c>
      <c r="D687">
        <v>53.32</v>
      </c>
      <c r="G687" s="100">
        <v>40210</v>
      </c>
      <c r="H687" s="14">
        <f t="shared" si="30"/>
        <v>71.93931398416888</v>
      </c>
      <c r="I687" s="14">
        <f t="shared" si="31"/>
        <v>92.93233082706766</v>
      </c>
      <c r="J687" s="14">
        <f t="shared" si="32"/>
        <v>91.82021697950749</v>
      </c>
    </row>
    <row r="688" spans="1:10" ht="12">
      <c r="A688" s="100">
        <v>40211</v>
      </c>
      <c r="B688">
        <v>110.38</v>
      </c>
      <c r="C688">
        <v>43.65</v>
      </c>
      <c r="D688">
        <v>53.79</v>
      </c>
      <c r="G688" s="100">
        <v>40211</v>
      </c>
      <c r="H688" s="14">
        <f t="shared" si="30"/>
        <v>72.81002638522426</v>
      </c>
      <c r="I688" s="14">
        <f t="shared" si="31"/>
        <v>93.77013963480128</v>
      </c>
      <c r="J688" s="14">
        <f t="shared" si="32"/>
        <v>92.62958498364043</v>
      </c>
    </row>
    <row r="689" spans="1:10" ht="12">
      <c r="A689" s="100">
        <v>40212</v>
      </c>
      <c r="B689">
        <v>109.83</v>
      </c>
      <c r="C689">
        <v>43.89</v>
      </c>
      <c r="D689">
        <v>53.99</v>
      </c>
      <c r="G689" s="100">
        <v>40212</v>
      </c>
      <c r="H689" s="14">
        <f t="shared" si="30"/>
        <v>72.44722955145119</v>
      </c>
      <c r="I689" s="14">
        <f t="shared" si="31"/>
        <v>94.28571428571429</v>
      </c>
      <c r="J689" s="14">
        <f t="shared" si="32"/>
        <v>92.97399690029276</v>
      </c>
    </row>
    <row r="690" spans="1:10" ht="12">
      <c r="A690" s="100">
        <v>40213</v>
      </c>
      <c r="B690">
        <v>106.44</v>
      </c>
      <c r="C690">
        <v>42.62</v>
      </c>
      <c r="D690">
        <v>52.46</v>
      </c>
      <c r="G690" s="100">
        <v>40213</v>
      </c>
      <c r="H690" s="14">
        <f t="shared" si="30"/>
        <v>70.21108179419525</v>
      </c>
      <c r="I690" s="14">
        <f t="shared" si="31"/>
        <v>91.55746509129968</v>
      </c>
      <c r="J690" s="14">
        <f t="shared" si="32"/>
        <v>90.33924573790253</v>
      </c>
    </row>
    <row r="691" spans="1:10" ht="12">
      <c r="A691" s="100">
        <v>40214</v>
      </c>
      <c r="B691">
        <v>106.66</v>
      </c>
      <c r="C691">
        <v>42.98</v>
      </c>
      <c r="D691">
        <v>53.04</v>
      </c>
      <c r="G691" s="100">
        <v>40214</v>
      </c>
      <c r="H691" s="14">
        <f t="shared" si="30"/>
        <v>70.35620052770449</v>
      </c>
      <c r="I691" s="14">
        <f t="shared" si="31"/>
        <v>92.33082706766918</v>
      </c>
      <c r="J691" s="14">
        <f t="shared" si="32"/>
        <v>91.33804029619425</v>
      </c>
    </row>
    <row r="692" spans="1:10" ht="12">
      <c r="A692" s="100">
        <v>40217</v>
      </c>
      <c r="B692">
        <v>105.89</v>
      </c>
      <c r="C692">
        <v>42.67</v>
      </c>
      <c r="D692">
        <v>52.76</v>
      </c>
      <c r="G692" s="100">
        <v>40217</v>
      </c>
      <c r="H692" s="14">
        <f t="shared" si="30"/>
        <v>69.84828496042216</v>
      </c>
      <c r="I692" s="14">
        <f t="shared" si="31"/>
        <v>91.66487647690657</v>
      </c>
      <c r="J692" s="14">
        <f t="shared" si="32"/>
        <v>90.85586361288101</v>
      </c>
    </row>
    <row r="693" spans="1:10" ht="12">
      <c r="A693" s="100">
        <v>40218</v>
      </c>
      <c r="B693">
        <v>107.22</v>
      </c>
      <c r="C693">
        <v>43.11</v>
      </c>
      <c r="D693">
        <v>53.41</v>
      </c>
      <c r="G693" s="100">
        <v>40218</v>
      </c>
      <c r="H693" s="14">
        <f t="shared" si="30"/>
        <v>70.72559366754618</v>
      </c>
      <c r="I693" s="14">
        <f t="shared" si="31"/>
        <v>92.61009667024706</v>
      </c>
      <c r="J693" s="14">
        <f t="shared" si="32"/>
        <v>91.97520234200103</v>
      </c>
    </row>
    <row r="694" spans="1:10" ht="12">
      <c r="A694" s="100">
        <v>40219</v>
      </c>
      <c r="B694">
        <v>107.01</v>
      </c>
      <c r="C694">
        <v>43.02</v>
      </c>
      <c r="D694">
        <v>53.21</v>
      </c>
      <c r="G694" s="100">
        <v>40219</v>
      </c>
      <c r="H694" s="14">
        <f t="shared" si="30"/>
        <v>70.58707124010554</v>
      </c>
      <c r="I694" s="14">
        <f t="shared" si="31"/>
        <v>92.41675617615468</v>
      </c>
      <c r="J694" s="14">
        <f t="shared" si="32"/>
        <v>91.63079042534872</v>
      </c>
    </row>
    <row r="695" spans="1:10" ht="12">
      <c r="A695" s="100">
        <v>40220</v>
      </c>
      <c r="B695">
        <v>108.13</v>
      </c>
      <c r="C695">
        <v>43.67</v>
      </c>
      <c r="D695">
        <v>53.93</v>
      </c>
      <c r="G695" s="100">
        <v>40220</v>
      </c>
      <c r="H695" s="14">
        <f t="shared" si="30"/>
        <v>71.32585751978891</v>
      </c>
      <c r="I695" s="14">
        <f t="shared" si="31"/>
        <v>93.81310418904405</v>
      </c>
      <c r="J695" s="14">
        <f t="shared" si="32"/>
        <v>92.87067332529706</v>
      </c>
    </row>
    <row r="696" spans="1:10" ht="12">
      <c r="A696" s="100">
        <v>40221</v>
      </c>
      <c r="B696">
        <v>108.04</v>
      </c>
      <c r="C696">
        <v>43.76</v>
      </c>
      <c r="D696">
        <v>54.03</v>
      </c>
      <c r="G696" s="100">
        <v>40221</v>
      </c>
      <c r="H696" s="14">
        <f t="shared" si="30"/>
        <v>71.26649076517151</v>
      </c>
      <c r="I696" s="14">
        <f t="shared" si="31"/>
        <v>94.00644468313641</v>
      </c>
      <c r="J696" s="14">
        <f t="shared" si="32"/>
        <v>93.04287928362321</v>
      </c>
    </row>
    <row r="697" spans="1:10" ht="12">
      <c r="A697" s="100">
        <v>40225</v>
      </c>
      <c r="B697">
        <v>109.74</v>
      </c>
      <c r="C697">
        <v>44.32</v>
      </c>
      <c r="D697">
        <v>54.82</v>
      </c>
      <c r="G697" s="100">
        <v>40225</v>
      </c>
      <c r="H697" s="14">
        <f t="shared" si="30"/>
        <v>72.38786279683377</v>
      </c>
      <c r="I697" s="14">
        <f t="shared" si="31"/>
        <v>95.2094522019334</v>
      </c>
      <c r="J697" s="14">
        <f t="shared" si="32"/>
        <v>94.40330635439986</v>
      </c>
    </row>
    <row r="698" spans="1:10" ht="12">
      <c r="A698" s="100">
        <v>40226</v>
      </c>
      <c r="B698">
        <v>110.26</v>
      </c>
      <c r="C698">
        <v>44.57</v>
      </c>
      <c r="D698">
        <v>55.08</v>
      </c>
      <c r="G698" s="100">
        <v>40226</v>
      </c>
      <c r="H698" s="14">
        <f t="shared" si="30"/>
        <v>72.73087071240106</v>
      </c>
      <c r="I698" s="14">
        <f t="shared" si="31"/>
        <v>95.74650912996778</v>
      </c>
      <c r="J698" s="14">
        <f t="shared" si="32"/>
        <v>94.85104184604786</v>
      </c>
    </row>
    <row r="699" spans="1:10" ht="12">
      <c r="A699" s="100">
        <v>40227</v>
      </c>
      <c r="B699">
        <v>110.91</v>
      </c>
      <c r="C699">
        <v>44.85</v>
      </c>
      <c r="D699">
        <v>55.57</v>
      </c>
      <c r="G699" s="100">
        <v>40227</v>
      </c>
      <c r="H699" s="14">
        <f t="shared" si="30"/>
        <v>73.15963060686016</v>
      </c>
      <c r="I699" s="14">
        <f t="shared" si="31"/>
        <v>96.34801288936629</v>
      </c>
      <c r="J699" s="14">
        <f t="shared" si="32"/>
        <v>95.69485104184605</v>
      </c>
    </row>
    <row r="700" spans="1:10" ht="12">
      <c r="A700" s="100">
        <v>40228</v>
      </c>
      <c r="B700">
        <v>111.14</v>
      </c>
      <c r="C700">
        <v>44.83</v>
      </c>
      <c r="D700">
        <v>55.53</v>
      </c>
      <c r="G700" s="100">
        <v>40228</v>
      </c>
      <c r="H700" s="14">
        <f t="shared" si="30"/>
        <v>73.311345646438</v>
      </c>
      <c r="I700" s="14">
        <f t="shared" si="31"/>
        <v>96.30504833512352</v>
      </c>
      <c r="J700" s="14">
        <f t="shared" si="32"/>
        <v>95.62596865851557</v>
      </c>
    </row>
    <row r="701" spans="1:10" ht="12">
      <c r="A701" s="100">
        <v>40231</v>
      </c>
      <c r="B701">
        <v>111.16</v>
      </c>
      <c r="C701">
        <v>44.74</v>
      </c>
      <c r="D701">
        <v>55.38</v>
      </c>
      <c r="G701" s="100">
        <v>40231</v>
      </c>
      <c r="H701" s="14">
        <f t="shared" si="30"/>
        <v>73.3245382585752</v>
      </c>
      <c r="I701" s="14">
        <f t="shared" si="31"/>
        <v>96.11170784103116</v>
      </c>
      <c r="J701" s="14">
        <f t="shared" si="32"/>
        <v>95.36765972102636</v>
      </c>
    </row>
    <row r="702" spans="1:10" ht="12">
      <c r="A702" s="100">
        <v>40232</v>
      </c>
      <c r="B702">
        <v>109.81</v>
      </c>
      <c r="C702">
        <v>44.16</v>
      </c>
      <c r="D702">
        <v>54.59</v>
      </c>
      <c r="G702" s="100">
        <v>40232</v>
      </c>
      <c r="H702" s="14">
        <f t="shared" si="30"/>
        <v>72.43403693931398</v>
      </c>
      <c r="I702" s="14">
        <f t="shared" si="31"/>
        <v>94.86573576799141</v>
      </c>
      <c r="J702" s="14">
        <f t="shared" si="32"/>
        <v>94.0072326502497</v>
      </c>
    </row>
    <row r="703" spans="1:10" ht="12">
      <c r="A703" s="100">
        <v>40233</v>
      </c>
      <c r="B703">
        <v>110.82</v>
      </c>
      <c r="C703">
        <v>44.61</v>
      </c>
      <c r="D703">
        <v>55.11</v>
      </c>
      <c r="G703" s="100">
        <v>40233</v>
      </c>
      <c r="H703" s="14">
        <f t="shared" si="30"/>
        <v>73.10026385224275</v>
      </c>
      <c r="I703" s="14">
        <f t="shared" si="31"/>
        <v>95.83243823845328</v>
      </c>
      <c r="J703" s="14">
        <f t="shared" si="32"/>
        <v>94.90270363354571</v>
      </c>
    </row>
    <row r="704" spans="1:10" ht="12">
      <c r="A704" s="100">
        <v>40234</v>
      </c>
      <c r="B704">
        <v>110.67</v>
      </c>
      <c r="C704">
        <v>44.6</v>
      </c>
      <c r="D704">
        <v>55.02</v>
      </c>
      <c r="G704" s="100">
        <v>40234</v>
      </c>
      <c r="H704" s="14">
        <f t="shared" si="30"/>
        <v>73.00131926121372</v>
      </c>
      <c r="I704" s="14">
        <f t="shared" si="31"/>
        <v>95.81095596133191</v>
      </c>
      <c r="J704" s="14">
        <f t="shared" si="32"/>
        <v>94.74771827105218</v>
      </c>
    </row>
    <row r="705" spans="1:10" ht="12">
      <c r="A705" s="100">
        <v>40235</v>
      </c>
      <c r="B705">
        <v>110.74</v>
      </c>
      <c r="C705">
        <v>44.76</v>
      </c>
      <c r="D705">
        <v>55.07</v>
      </c>
      <c r="G705" s="100">
        <v>40235</v>
      </c>
      <c r="H705" s="14">
        <f t="shared" si="30"/>
        <v>73.04749340369393</v>
      </c>
      <c r="I705" s="14">
        <f t="shared" si="31"/>
        <v>96.1546723952739</v>
      </c>
      <c r="J705" s="14">
        <f t="shared" si="32"/>
        <v>94.83382125021525</v>
      </c>
    </row>
    <row r="706" spans="1:10" ht="12">
      <c r="A706" s="100">
        <v>40238</v>
      </c>
      <c r="B706">
        <v>111.89</v>
      </c>
      <c r="C706">
        <v>45.41</v>
      </c>
      <c r="D706">
        <v>55.79</v>
      </c>
      <c r="G706" s="100">
        <v>40238</v>
      </c>
      <c r="H706" s="14">
        <f t="shared" si="30"/>
        <v>73.80606860158312</v>
      </c>
      <c r="I706" s="14">
        <f t="shared" si="31"/>
        <v>97.55102040816327</v>
      </c>
      <c r="J706" s="14">
        <f t="shared" si="32"/>
        <v>96.07370415016359</v>
      </c>
    </row>
    <row r="707" spans="1:10" ht="12">
      <c r="A707" s="100">
        <v>40239</v>
      </c>
      <c r="B707">
        <v>112.2</v>
      </c>
      <c r="C707">
        <v>45.55</v>
      </c>
      <c r="D707">
        <v>55.74</v>
      </c>
      <c r="G707" s="100">
        <v>40239</v>
      </c>
      <c r="H707" s="14">
        <f t="shared" si="30"/>
        <v>74.01055408970977</v>
      </c>
      <c r="I707" s="14">
        <f t="shared" si="31"/>
        <v>97.85177228786252</v>
      </c>
      <c r="J707" s="14">
        <f t="shared" si="32"/>
        <v>95.98760117100052</v>
      </c>
    </row>
    <row r="708" spans="1:10" ht="12">
      <c r="A708" s="100">
        <v>40240</v>
      </c>
      <c r="B708">
        <v>112.3</v>
      </c>
      <c r="C708">
        <v>45.6</v>
      </c>
      <c r="D708">
        <v>55.82</v>
      </c>
      <c r="G708" s="100">
        <v>40240</v>
      </c>
      <c r="H708" s="14">
        <f t="shared" si="30"/>
        <v>74.07651715039579</v>
      </c>
      <c r="I708" s="14">
        <f t="shared" si="31"/>
        <v>97.9591836734694</v>
      </c>
      <c r="J708" s="14">
        <f t="shared" si="32"/>
        <v>96.12536593766144</v>
      </c>
    </row>
    <row r="709" spans="1:10" ht="12">
      <c r="A709" s="100">
        <v>40241</v>
      </c>
      <c r="B709">
        <v>112.64</v>
      </c>
      <c r="C709">
        <v>45.75</v>
      </c>
      <c r="D709">
        <v>56.05</v>
      </c>
      <c r="G709" s="100">
        <v>40241</v>
      </c>
      <c r="H709" s="14">
        <f aca="true" t="shared" si="33" ref="H709:H772">B709/$B$4*100</f>
        <v>74.30079155672824</v>
      </c>
      <c r="I709" s="14">
        <f aca="true" t="shared" si="34" ref="I709:I772">C709/$C$4*100</f>
        <v>98.28141783029002</v>
      </c>
      <c r="J709" s="14">
        <f aca="true" t="shared" si="35" ref="J709:J772">D709/$D$4*100</f>
        <v>96.5214396418116</v>
      </c>
    </row>
    <row r="710" spans="1:10" ht="12">
      <c r="A710" s="100">
        <v>40242</v>
      </c>
      <c r="B710">
        <v>114.25</v>
      </c>
      <c r="C710">
        <v>46.44</v>
      </c>
      <c r="D710">
        <v>56.73</v>
      </c>
      <c r="G710" s="100">
        <v>40242</v>
      </c>
      <c r="H710" s="14">
        <f t="shared" si="33"/>
        <v>75.36279683377309</v>
      </c>
      <c r="I710" s="14">
        <f t="shared" si="34"/>
        <v>99.76369495166489</v>
      </c>
      <c r="J710" s="14">
        <f t="shared" si="35"/>
        <v>97.69244015842948</v>
      </c>
    </row>
    <row r="711" spans="1:10" ht="12">
      <c r="A711" s="100">
        <v>40245</v>
      </c>
      <c r="B711">
        <v>114.27</v>
      </c>
      <c r="C711">
        <v>46.53</v>
      </c>
      <c r="D711">
        <v>56.88</v>
      </c>
      <c r="G711" s="100">
        <v>40245</v>
      </c>
      <c r="H711" s="14">
        <f t="shared" si="33"/>
        <v>75.37598944591028</v>
      </c>
      <c r="I711" s="14">
        <f t="shared" si="34"/>
        <v>99.95703544575726</v>
      </c>
      <c r="J711" s="14">
        <f t="shared" si="35"/>
        <v>97.95074909591872</v>
      </c>
    </row>
    <row r="712" spans="1:10" ht="12">
      <c r="A712" s="100">
        <v>40246</v>
      </c>
      <c r="B712">
        <v>114.46</v>
      </c>
      <c r="C712">
        <v>46.79</v>
      </c>
      <c r="D712">
        <v>57.14</v>
      </c>
      <c r="G712" s="100">
        <v>40246</v>
      </c>
      <c r="H712" s="14">
        <f t="shared" si="33"/>
        <v>75.50131926121372</v>
      </c>
      <c r="I712" s="14">
        <f t="shared" si="34"/>
        <v>100.51557465091301</v>
      </c>
      <c r="J712" s="14">
        <f t="shared" si="35"/>
        <v>98.39848458756673</v>
      </c>
    </row>
    <row r="713" spans="1:10" ht="12">
      <c r="A713" s="100">
        <v>40247</v>
      </c>
      <c r="B713">
        <v>114.97</v>
      </c>
      <c r="C713">
        <v>47.17</v>
      </c>
      <c r="D713">
        <v>57.5</v>
      </c>
      <c r="G713" s="100">
        <v>40247</v>
      </c>
      <c r="H713" s="14">
        <f t="shared" si="33"/>
        <v>75.8377308707124</v>
      </c>
      <c r="I713" s="14">
        <f t="shared" si="34"/>
        <v>101.33190118152524</v>
      </c>
      <c r="J713" s="14">
        <f t="shared" si="35"/>
        <v>99.01842603754089</v>
      </c>
    </row>
    <row r="714" spans="1:10" ht="12">
      <c r="A714" s="100">
        <v>40248</v>
      </c>
      <c r="B714">
        <v>115.45</v>
      </c>
      <c r="C714">
        <v>47.35</v>
      </c>
      <c r="D714">
        <v>57.71</v>
      </c>
      <c r="G714" s="100">
        <v>40248</v>
      </c>
      <c r="H714" s="14">
        <f t="shared" si="33"/>
        <v>76.15435356200528</v>
      </c>
      <c r="I714" s="14">
        <f t="shared" si="34"/>
        <v>101.71858216970999</v>
      </c>
      <c r="J714" s="14">
        <f t="shared" si="35"/>
        <v>99.38005855002584</v>
      </c>
    </row>
    <row r="715" spans="1:10" ht="12">
      <c r="A715" s="100">
        <v>40249</v>
      </c>
      <c r="B715">
        <v>115.46</v>
      </c>
      <c r="C715">
        <v>47.36</v>
      </c>
      <c r="D715">
        <v>57.74</v>
      </c>
      <c r="G715" s="100">
        <v>40249</v>
      </c>
      <c r="H715" s="14">
        <f t="shared" si="33"/>
        <v>76.16094986807389</v>
      </c>
      <c r="I715" s="14">
        <f t="shared" si="34"/>
        <v>101.74006444683137</v>
      </c>
      <c r="J715" s="14">
        <f t="shared" si="35"/>
        <v>99.43172033752367</v>
      </c>
    </row>
    <row r="716" spans="1:10" ht="12">
      <c r="A716" s="100">
        <v>40252</v>
      </c>
      <c r="B716">
        <v>115.49</v>
      </c>
      <c r="C716">
        <v>47.24</v>
      </c>
      <c r="D716">
        <v>57.54</v>
      </c>
      <c r="G716" s="100">
        <v>40252</v>
      </c>
      <c r="H716" s="14">
        <f t="shared" si="33"/>
        <v>76.18073878627968</v>
      </c>
      <c r="I716" s="14">
        <f t="shared" si="34"/>
        <v>101.48227712137488</v>
      </c>
      <c r="J716" s="14">
        <f t="shared" si="35"/>
        <v>99.08730842087135</v>
      </c>
    </row>
    <row r="717" spans="1:10" ht="12">
      <c r="A717" s="100">
        <v>40253</v>
      </c>
      <c r="B717">
        <v>116.41</v>
      </c>
      <c r="C717">
        <v>47.54</v>
      </c>
      <c r="D717">
        <v>58.02</v>
      </c>
      <c r="G717" s="100">
        <v>40253</v>
      </c>
      <c r="H717" s="14">
        <f t="shared" si="33"/>
        <v>76.78759894459102</v>
      </c>
      <c r="I717" s="14">
        <f t="shared" si="34"/>
        <v>102.12674543501612</v>
      </c>
      <c r="J717" s="14">
        <f t="shared" si="35"/>
        <v>99.91389702083693</v>
      </c>
    </row>
    <row r="718" spans="1:10" ht="12">
      <c r="A718" s="100">
        <v>40254</v>
      </c>
      <c r="B718">
        <v>117.1</v>
      </c>
      <c r="C718">
        <v>47.67</v>
      </c>
      <c r="D718">
        <v>58.27</v>
      </c>
      <c r="G718" s="100">
        <v>40254</v>
      </c>
      <c r="H718" s="14">
        <f t="shared" si="33"/>
        <v>77.24274406332454</v>
      </c>
      <c r="I718" s="14">
        <f t="shared" si="34"/>
        <v>102.40601503759399</v>
      </c>
      <c r="J718" s="14">
        <f t="shared" si="35"/>
        <v>100.34441191665233</v>
      </c>
    </row>
    <row r="719" spans="1:10" ht="12">
      <c r="A719" s="100">
        <v>40255</v>
      </c>
      <c r="B719">
        <v>117.04</v>
      </c>
      <c r="C719">
        <v>47.83</v>
      </c>
      <c r="D719">
        <v>58.32</v>
      </c>
      <c r="G719" s="100">
        <v>40255</v>
      </c>
      <c r="H719" s="14">
        <f t="shared" si="33"/>
        <v>77.20316622691293</v>
      </c>
      <c r="I719" s="14">
        <f t="shared" si="34"/>
        <v>102.749731471536</v>
      </c>
      <c r="J719" s="14">
        <f t="shared" si="35"/>
        <v>100.4305148958154</v>
      </c>
    </row>
    <row r="720" spans="1:10" ht="12">
      <c r="A720" s="100">
        <v>40256</v>
      </c>
      <c r="B720">
        <v>115.97</v>
      </c>
      <c r="C720">
        <v>47.49</v>
      </c>
      <c r="D720">
        <v>57.82</v>
      </c>
      <c r="G720" s="100">
        <v>40256</v>
      </c>
      <c r="H720" s="14">
        <f t="shared" si="33"/>
        <v>76.49736147757255</v>
      </c>
      <c r="I720" s="14">
        <f t="shared" si="34"/>
        <v>102.01933404940924</v>
      </c>
      <c r="J720" s="14">
        <f t="shared" si="35"/>
        <v>99.56948510418461</v>
      </c>
    </row>
    <row r="721" spans="1:10" ht="12">
      <c r="A721" s="100">
        <v>40259</v>
      </c>
      <c r="B721">
        <v>116.59</v>
      </c>
      <c r="C721">
        <v>47.92</v>
      </c>
      <c r="D721">
        <v>58.33</v>
      </c>
      <c r="G721" s="100">
        <v>40259</v>
      </c>
      <c r="H721" s="14">
        <f t="shared" si="33"/>
        <v>76.90633245382587</v>
      </c>
      <c r="I721" s="14">
        <f t="shared" si="34"/>
        <v>102.94307196562838</v>
      </c>
      <c r="J721" s="14">
        <f t="shared" si="35"/>
        <v>100.447735491648</v>
      </c>
    </row>
    <row r="722" spans="1:10" ht="12">
      <c r="A722" s="100">
        <v>40260</v>
      </c>
      <c r="B722">
        <v>117.41</v>
      </c>
      <c r="C722">
        <v>48.25</v>
      </c>
      <c r="D722">
        <v>58.94</v>
      </c>
      <c r="G722" s="100">
        <v>40260</v>
      </c>
      <c r="H722" s="14">
        <f t="shared" si="33"/>
        <v>77.44722955145119</v>
      </c>
      <c r="I722" s="14">
        <f t="shared" si="34"/>
        <v>103.65198711063373</v>
      </c>
      <c r="J722" s="14">
        <f t="shared" si="35"/>
        <v>101.49819183743757</v>
      </c>
    </row>
    <row r="723" spans="1:10" ht="12">
      <c r="A723" s="100">
        <v>40261</v>
      </c>
      <c r="B723">
        <v>116.84</v>
      </c>
      <c r="C723">
        <v>48.02</v>
      </c>
      <c r="D723">
        <v>58.58</v>
      </c>
      <c r="G723" s="100">
        <v>40261</v>
      </c>
      <c r="H723" s="14">
        <f t="shared" si="33"/>
        <v>77.07124010554091</v>
      </c>
      <c r="I723" s="14">
        <f t="shared" si="34"/>
        <v>103.15789473684211</v>
      </c>
      <c r="J723" s="14">
        <f t="shared" si="35"/>
        <v>100.87825038746341</v>
      </c>
    </row>
    <row r="724" spans="1:10" ht="12">
      <c r="A724" s="100">
        <v>40262</v>
      </c>
      <c r="B724">
        <v>116.65</v>
      </c>
      <c r="C724">
        <v>47.95</v>
      </c>
      <c r="D724">
        <v>58.57</v>
      </c>
      <c r="G724" s="100">
        <v>40262</v>
      </c>
      <c r="H724" s="14">
        <f t="shared" si="33"/>
        <v>76.94591029023748</v>
      </c>
      <c r="I724" s="14">
        <f t="shared" si="34"/>
        <v>103.0075187969925</v>
      </c>
      <c r="J724" s="14">
        <f t="shared" si="35"/>
        <v>100.86102979163078</v>
      </c>
    </row>
    <row r="725" spans="1:10" ht="12">
      <c r="A725" s="100">
        <v>40263</v>
      </c>
      <c r="B725">
        <v>116.58</v>
      </c>
      <c r="C725">
        <v>48</v>
      </c>
      <c r="D725">
        <v>58.46</v>
      </c>
      <c r="G725" s="100">
        <v>40263</v>
      </c>
      <c r="H725" s="14">
        <f t="shared" si="33"/>
        <v>76.89973614775725</v>
      </c>
      <c r="I725" s="14">
        <f t="shared" si="34"/>
        <v>103.11493018259937</v>
      </c>
      <c r="J725" s="14">
        <f t="shared" si="35"/>
        <v>100.67160323747201</v>
      </c>
    </row>
    <row r="726" spans="1:10" ht="12">
      <c r="A726" s="100">
        <v>40266</v>
      </c>
      <c r="B726">
        <v>117.32</v>
      </c>
      <c r="C726">
        <v>48.23</v>
      </c>
      <c r="D726">
        <v>58.5</v>
      </c>
      <c r="G726" s="100">
        <v>40266</v>
      </c>
      <c r="H726" s="14">
        <f t="shared" si="33"/>
        <v>77.38786279683377</v>
      </c>
      <c r="I726" s="14">
        <f t="shared" si="34"/>
        <v>103.60902255639097</v>
      </c>
      <c r="J726" s="14">
        <f t="shared" si="35"/>
        <v>100.74048562080249</v>
      </c>
    </row>
    <row r="727" spans="1:10" ht="12">
      <c r="A727" s="100">
        <v>40267</v>
      </c>
      <c r="B727">
        <v>117.4</v>
      </c>
      <c r="C727">
        <v>48.39</v>
      </c>
      <c r="D727">
        <v>58.77</v>
      </c>
      <c r="G727" s="100">
        <v>40267</v>
      </c>
      <c r="H727" s="14">
        <f t="shared" si="33"/>
        <v>77.4406332453826</v>
      </c>
      <c r="I727" s="14">
        <f t="shared" si="34"/>
        <v>103.95273899033299</v>
      </c>
      <c r="J727" s="14">
        <f t="shared" si="35"/>
        <v>101.20544170828312</v>
      </c>
    </row>
    <row r="728" spans="1:10" ht="12">
      <c r="A728" s="100">
        <v>40268</v>
      </c>
      <c r="B728">
        <v>117</v>
      </c>
      <c r="C728">
        <v>48.16</v>
      </c>
      <c r="D728">
        <v>58.39</v>
      </c>
      <c r="G728" s="100">
        <v>40268</v>
      </c>
      <c r="H728" s="14">
        <f t="shared" si="33"/>
        <v>77.17678100263853</v>
      </c>
      <c r="I728" s="14">
        <f t="shared" si="34"/>
        <v>103.45864661654136</v>
      </c>
      <c r="J728" s="14">
        <f t="shared" si="35"/>
        <v>100.5510590666437</v>
      </c>
    </row>
    <row r="729" spans="1:10" ht="12">
      <c r="A729" s="100">
        <v>40269</v>
      </c>
      <c r="B729">
        <v>117.8</v>
      </c>
      <c r="C729">
        <v>48.16</v>
      </c>
      <c r="D729">
        <v>58.44</v>
      </c>
      <c r="G729" s="100">
        <v>40269</v>
      </c>
      <c r="H729" s="14">
        <f t="shared" si="33"/>
        <v>77.70448548812665</v>
      </c>
      <c r="I729" s="14">
        <f t="shared" si="34"/>
        <v>103.45864661654136</v>
      </c>
      <c r="J729" s="14">
        <f t="shared" si="35"/>
        <v>100.63716204580678</v>
      </c>
    </row>
    <row r="730" spans="1:10" ht="12">
      <c r="A730" s="100">
        <v>40273</v>
      </c>
      <c r="B730">
        <v>118.76</v>
      </c>
      <c r="C730">
        <v>48.61</v>
      </c>
      <c r="D730">
        <v>59.15</v>
      </c>
      <c r="G730" s="100">
        <v>40273</v>
      </c>
      <c r="H730" s="14">
        <f t="shared" si="33"/>
        <v>78.3377308707124</v>
      </c>
      <c r="I730" s="14">
        <f t="shared" si="34"/>
        <v>104.42534908700323</v>
      </c>
      <c r="J730" s="14">
        <f t="shared" si="35"/>
        <v>101.85982434992252</v>
      </c>
    </row>
    <row r="731" spans="1:10" ht="12">
      <c r="A731" s="100">
        <v>40274</v>
      </c>
      <c r="B731">
        <v>119.04</v>
      </c>
      <c r="C731">
        <v>48.75</v>
      </c>
      <c r="D731">
        <v>59.25</v>
      </c>
      <c r="G731" s="100">
        <v>40274</v>
      </c>
      <c r="H731" s="14">
        <f t="shared" si="33"/>
        <v>78.52242744063325</v>
      </c>
      <c r="I731" s="14">
        <f t="shared" si="34"/>
        <v>104.72610096670248</v>
      </c>
      <c r="J731" s="14">
        <f t="shared" si="35"/>
        <v>102.03203030824865</v>
      </c>
    </row>
    <row r="732" spans="1:10" ht="12">
      <c r="A732" s="100">
        <v>40275</v>
      </c>
      <c r="B732">
        <v>118.36</v>
      </c>
      <c r="C732">
        <v>48.63</v>
      </c>
      <c r="D732">
        <v>59.1</v>
      </c>
      <c r="G732" s="100">
        <v>40275</v>
      </c>
      <c r="H732" s="14">
        <f t="shared" si="33"/>
        <v>78.07387862796834</v>
      </c>
      <c r="I732" s="14">
        <f t="shared" si="34"/>
        <v>104.46831364124598</v>
      </c>
      <c r="J732" s="14">
        <f t="shared" si="35"/>
        <v>101.77372137075945</v>
      </c>
    </row>
    <row r="733" spans="1:10" ht="12">
      <c r="A733" s="100">
        <v>40276</v>
      </c>
      <c r="B733">
        <v>118.77</v>
      </c>
      <c r="C733">
        <v>48.74</v>
      </c>
      <c r="D733">
        <v>59.13</v>
      </c>
      <c r="G733" s="100">
        <v>40276</v>
      </c>
      <c r="H733" s="14">
        <f t="shared" si="33"/>
        <v>78.34432717678101</v>
      </c>
      <c r="I733" s="14">
        <f t="shared" si="34"/>
        <v>104.7046186895811</v>
      </c>
      <c r="J733" s="14">
        <f t="shared" si="35"/>
        <v>101.82538315825728</v>
      </c>
    </row>
    <row r="734" spans="1:10" ht="12">
      <c r="A734" s="100">
        <v>40277</v>
      </c>
      <c r="B734">
        <v>119.55</v>
      </c>
      <c r="C734">
        <v>49.03</v>
      </c>
      <c r="D734">
        <v>59.59</v>
      </c>
      <c r="G734" s="100">
        <v>40277</v>
      </c>
      <c r="H734" s="14">
        <f t="shared" si="33"/>
        <v>78.85883905013192</v>
      </c>
      <c r="I734" s="14">
        <f t="shared" si="34"/>
        <v>105.32760472610096</v>
      </c>
      <c r="J734" s="14">
        <f t="shared" si="35"/>
        <v>102.6175305665576</v>
      </c>
    </row>
    <row r="735" spans="1:10" ht="12">
      <c r="A735" s="100">
        <v>40280</v>
      </c>
      <c r="B735">
        <v>119.74</v>
      </c>
      <c r="C735">
        <v>49.07</v>
      </c>
      <c r="D735">
        <v>59.84</v>
      </c>
      <c r="G735" s="100">
        <v>40280</v>
      </c>
      <c r="H735" s="14">
        <f t="shared" si="33"/>
        <v>78.98416886543535</v>
      </c>
      <c r="I735" s="14">
        <f t="shared" si="34"/>
        <v>105.41353383458647</v>
      </c>
      <c r="J735" s="14">
        <f t="shared" si="35"/>
        <v>103.04804546237301</v>
      </c>
    </row>
    <row r="736" spans="1:10" ht="12">
      <c r="A736" s="100">
        <v>40281</v>
      </c>
      <c r="B736">
        <v>119.83</v>
      </c>
      <c r="C736">
        <v>49.32</v>
      </c>
      <c r="D736">
        <v>60.01</v>
      </c>
      <c r="G736" s="100">
        <v>40281</v>
      </c>
      <c r="H736" s="14">
        <f t="shared" si="33"/>
        <v>79.04353562005278</v>
      </c>
      <c r="I736" s="14">
        <f t="shared" si="34"/>
        <v>105.95059076262086</v>
      </c>
      <c r="J736" s="14">
        <f t="shared" si="35"/>
        <v>103.34079559152747</v>
      </c>
    </row>
    <row r="737" spans="1:10" ht="12">
      <c r="A737" s="100">
        <v>40282</v>
      </c>
      <c r="B737">
        <v>121.19</v>
      </c>
      <c r="C737">
        <v>49.91</v>
      </c>
      <c r="D737">
        <v>61.08</v>
      </c>
      <c r="G737" s="100">
        <v>40282</v>
      </c>
      <c r="H737" s="14">
        <f t="shared" si="33"/>
        <v>79.94063324538259</v>
      </c>
      <c r="I737" s="14">
        <f t="shared" si="34"/>
        <v>107.21804511278195</v>
      </c>
      <c r="J737" s="14">
        <f t="shared" si="35"/>
        <v>105.18339934561736</v>
      </c>
    </row>
    <row r="738" spans="1:10" ht="12">
      <c r="A738" s="100">
        <v>40283</v>
      </c>
      <c r="B738">
        <v>121.29</v>
      </c>
      <c r="C738">
        <v>50.13</v>
      </c>
      <c r="D738">
        <v>61.38</v>
      </c>
      <c r="G738" s="100">
        <v>40283</v>
      </c>
      <c r="H738" s="14">
        <f t="shared" si="33"/>
        <v>80.00659630606862</v>
      </c>
      <c r="I738" s="14">
        <f t="shared" si="34"/>
        <v>107.69065520945222</v>
      </c>
      <c r="J738" s="14">
        <f t="shared" si="35"/>
        <v>105.70001722059584</v>
      </c>
    </row>
    <row r="739" spans="1:10" ht="12">
      <c r="A739" s="100">
        <v>40284</v>
      </c>
      <c r="B739">
        <v>119.36</v>
      </c>
      <c r="C739">
        <v>49.53</v>
      </c>
      <c r="D739">
        <v>60.57</v>
      </c>
      <c r="G739" s="100">
        <v>40284</v>
      </c>
      <c r="H739" s="14">
        <f t="shared" si="33"/>
        <v>78.7335092348285</v>
      </c>
      <c r="I739" s="14">
        <f t="shared" si="34"/>
        <v>106.4017185821697</v>
      </c>
      <c r="J739" s="14">
        <f t="shared" si="35"/>
        <v>104.30514895815395</v>
      </c>
    </row>
    <row r="740" spans="1:10" ht="12">
      <c r="A740" s="100">
        <v>40287</v>
      </c>
      <c r="B740">
        <v>119.81</v>
      </c>
      <c r="C740">
        <v>49.5</v>
      </c>
      <c r="D740">
        <v>60.6</v>
      </c>
      <c r="G740" s="100">
        <v>40287</v>
      </c>
      <c r="H740" s="14">
        <f t="shared" si="33"/>
        <v>79.03034300791558</v>
      </c>
      <c r="I740" s="14">
        <f t="shared" si="34"/>
        <v>106.33727175080558</v>
      </c>
      <c r="J740" s="14">
        <f t="shared" si="35"/>
        <v>104.3568107456518</v>
      </c>
    </row>
    <row r="741" spans="1:10" ht="12">
      <c r="A741" s="100">
        <v>40288</v>
      </c>
      <c r="B741">
        <v>120.88</v>
      </c>
      <c r="C741">
        <v>49.75</v>
      </c>
      <c r="D741">
        <v>60.91</v>
      </c>
      <c r="G741" s="100">
        <v>40288</v>
      </c>
      <c r="H741" s="14">
        <f t="shared" si="33"/>
        <v>79.73614775725594</v>
      </c>
      <c r="I741" s="14">
        <f t="shared" si="34"/>
        <v>106.87432867883997</v>
      </c>
      <c r="J741" s="14">
        <f t="shared" si="35"/>
        <v>104.89064921646288</v>
      </c>
    </row>
    <row r="742" spans="1:10" ht="12">
      <c r="A742" s="100">
        <v>40289</v>
      </c>
      <c r="B742">
        <v>120.66</v>
      </c>
      <c r="C742">
        <v>50.03</v>
      </c>
      <c r="D742">
        <v>61.15</v>
      </c>
      <c r="G742" s="100">
        <v>40289</v>
      </c>
      <c r="H742" s="14">
        <f t="shared" si="33"/>
        <v>79.5910290237467</v>
      </c>
      <c r="I742" s="14">
        <f t="shared" si="34"/>
        <v>107.47583243823846</v>
      </c>
      <c r="J742" s="14">
        <f t="shared" si="35"/>
        <v>105.30394351644567</v>
      </c>
    </row>
    <row r="743" spans="1:10" ht="12">
      <c r="A743" s="100">
        <v>40290</v>
      </c>
      <c r="B743">
        <v>121.02</v>
      </c>
      <c r="C743">
        <v>50.31</v>
      </c>
      <c r="D743">
        <v>61.4</v>
      </c>
      <c r="G743" s="100">
        <v>40290</v>
      </c>
      <c r="H743" s="14">
        <f t="shared" si="33"/>
        <v>79.82849604221636</v>
      </c>
      <c r="I743" s="14">
        <f t="shared" si="34"/>
        <v>108.07733619763695</v>
      </c>
      <c r="J743" s="14">
        <f t="shared" si="35"/>
        <v>105.73445841226106</v>
      </c>
    </row>
    <row r="744" spans="1:10" ht="12">
      <c r="A744" s="100">
        <v>40291</v>
      </c>
      <c r="B744">
        <v>121.81</v>
      </c>
      <c r="C744">
        <v>50.52</v>
      </c>
      <c r="D744">
        <v>61.52</v>
      </c>
      <c r="G744" s="100">
        <v>40291</v>
      </c>
      <c r="H744" s="14">
        <f t="shared" si="33"/>
        <v>80.34960422163589</v>
      </c>
      <c r="I744" s="14">
        <f t="shared" si="34"/>
        <v>108.52846401718583</v>
      </c>
      <c r="J744" s="14">
        <f t="shared" si="35"/>
        <v>105.94110556225247</v>
      </c>
    </row>
    <row r="745" spans="1:10" ht="12">
      <c r="A745" s="100">
        <v>40294</v>
      </c>
      <c r="B745">
        <v>121.35</v>
      </c>
      <c r="C745">
        <v>50.41</v>
      </c>
      <c r="D745">
        <v>61.46</v>
      </c>
      <c r="G745" s="100">
        <v>40294</v>
      </c>
      <c r="H745" s="14">
        <f t="shared" si="33"/>
        <v>80.04617414248021</v>
      </c>
      <c r="I745" s="14">
        <f t="shared" si="34"/>
        <v>108.2921589688507</v>
      </c>
      <c r="J745" s="14">
        <f t="shared" si="35"/>
        <v>105.83778198725675</v>
      </c>
    </row>
    <row r="746" spans="1:10" ht="12">
      <c r="A746" s="100">
        <v>40295</v>
      </c>
      <c r="B746">
        <v>118.48</v>
      </c>
      <c r="C746">
        <v>49.34</v>
      </c>
      <c r="D746">
        <v>60.3</v>
      </c>
      <c r="G746" s="100">
        <v>40295</v>
      </c>
      <c r="H746" s="14">
        <f t="shared" si="33"/>
        <v>78.15303430079156</v>
      </c>
      <c r="I746" s="14">
        <f t="shared" si="34"/>
        <v>105.9935553168636</v>
      </c>
      <c r="J746" s="14">
        <f t="shared" si="35"/>
        <v>103.84019287067332</v>
      </c>
    </row>
    <row r="747" spans="1:10" ht="12">
      <c r="A747" s="100">
        <v>40296</v>
      </c>
      <c r="B747">
        <v>119.38</v>
      </c>
      <c r="C747">
        <v>49.37</v>
      </c>
      <c r="D747">
        <v>60.4</v>
      </c>
      <c r="G747" s="100">
        <v>40296</v>
      </c>
      <c r="H747" s="14">
        <f t="shared" si="33"/>
        <v>78.74670184696569</v>
      </c>
      <c r="I747" s="14">
        <f t="shared" si="34"/>
        <v>106.05800214822771</v>
      </c>
      <c r="J747" s="14">
        <f t="shared" si="35"/>
        <v>104.01239882899948</v>
      </c>
    </row>
    <row r="748" spans="1:10" ht="12">
      <c r="A748" s="100">
        <v>40297</v>
      </c>
      <c r="B748">
        <v>120.86</v>
      </c>
      <c r="C748">
        <v>50.23</v>
      </c>
      <c r="D748">
        <v>60.95</v>
      </c>
      <c r="G748" s="100">
        <v>40297</v>
      </c>
      <c r="H748" s="14">
        <f t="shared" si="33"/>
        <v>79.72295514511873</v>
      </c>
      <c r="I748" s="14">
        <f t="shared" si="34"/>
        <v>107.90547798066595</v>
      </c>
      <c r="J748" s="14">
        <f t="shared" si="35"/>
        <v>104.95953159979337</v>
      </c>
    </row>
    <row r="749" spans="1:10" ht="12">
      <c r="A749" s="100">
        <v>40298</v>
      </c>
      <c r="B749">
        <v>118.81</v>
      </c>
      <c r="C749">
        <v>49.24</v>
      </c>
      <c r="D749">
        <v>59.56</v>
      </c>
      <c r="G749" s="100">
        <v>40298</v>
      </c>
      <c r="H749" s="14">
        <f t="shared" si="33"/>
        <v>78.37071240105541</v>
      </c>
      <c r="I749" s="14">
        <f t="shared" si="34"/>
        <v>105.77873254564985</v>
      </c>
      <c r="J749" s="14">
        <f t="shared" si="35"/>
        <v>102.56586877905976</v>
      </c>
    </row>
    <row r="750" spans="1:10" ht="12">
      <c r="A750" s="100">
        <v>40301</v>
      </c>
      <c r="B750">
        <v>120.35</v>
      </c>
      <c r="C750">
        <v>49.93</v>
      </c>
      <c r="D750">
        <v>60.39</v>
      </c>
      <c r="G750" s="100">
        <v>40301</v>
      </c>
      <c r="H750" s="14">
        <f t="shared" si="33"/>
        <v>79.38654353562005</v>
      </c>
      <c r="I750" s="14">
        <f t="shared" si="34"/>
        <v>107.26100966702472</v>
      </c>
      <c r="J750" s="14">
        <f t="shared" si="35"/>
        <v>103.99517823316687</v>
      </c>
    </row>
    <row r="751" spans="1:10" ht="12">
      <c r="A751" s="100">
        <v>40302</v>
      </c>
      <c r="B751">
        <v>117.52</v>
      </c>
      <c r="C751">
        <v>48.43</v>
      </c>
      <c r="D751">
        <v>58.63</v>
      </c>
      <c r="G751" s="100">
        <v>40302</v>
      </c>
      <c r="H751" s="14">
        <f t="shared" si="33"/>
        <v>77.5197889182058</v>
      </c>
      <c r="I751" s="14">
        <f t="shared" si="34"/>
        <v>104.03866809881848</v>
      </c>
      <c r="J751" s="14">
        <f t="shared" si="35"/>
        <v>100.96435336662648</v>
      </c>
    </row>
    <row r="752" spans="1:10" ht="12">
      <c r="A752" s="100">
        <v>40303</v>
      </c>
      <c r="B752">
        <v>116.82</v>
      </c>
      <c r="C752">
        <v>48.18</v>
      </c>
      <c r="D752">
        <v>58.31</v>
      </c>
      <c r="G752" s="100">
        <v>40303</v>
      </c>
      <c r="H752" s="14">
        <f t="shared" si="33"/>
        <v>77.05804749340369</v>
      </c>
      <c r="I752" s="14">
        <f t="shared" si="34"/>
        <v>103.50161117078412</v>
      </c>
      <c r="J752" s="14">
        <f t="shared" si="35"/>
        <v>100.41329429998278</v>
      </c>
    </row>
    <row r="753" spans="1:10" ht="12">
      <c r="A753" s="100">
        <v>40304</v>
      </c>
      <c r="B753">
        <v>112.94</v>
      </c>
      <c r="C753">
        <v>46.57</v>
      </c>
      <c r="D753">
        <v>56.36</v>
      </c>
      <c r="G753" s="100">
        <v>40304</v>
      </c>
      <c r="H753" s="14">
        <f t="shared" si="33"/>
        <v>74.49868073878628</v>
      </c>
      <c r="I753" s="14">
        <f t="shared" si="34"/>
        <v>100.04296455424276</v>
      </c>
      <c r="J753" s="14">
        <f t="shared" si="35"/>
        <v>97.0552781126227</v>
      </c>
    </row>
    <row r="754" spans="1:10" ht="12">
      <c r="A754" s="100">
        <v>40305</v>
      </c>
      <c r="B754">
        <v>111.26</v>
      </c>
      <c r="C754">
        <v>45.41</v>
      </c>
      <c r="D754">
        <v>55.03</v>
      </c>
      <c r="G754" s="100">
        <v>40305</v>
      </c>
      <c r="H754" s="14">
        <f t="shared" si="33"/>
        <v>73.39050131926122</v>
      </c>
      <c r="I754" s="14">
        <f t="shared" si="34"/>
        <v>97.55102040816327</v>
      </c>
      <c r="J754" s="14">
        <f t="shared" si="35"/>
        <v>94.76493886688479</v>
      </c>
    </row>
    <row r="755" spans="1:10" ht="12">
      <c r="A755" s="100">
        <v>40308</v>
      </c>
      <c r="B755">
        <v>116.16</v>
      </c>
      <c r="C755">
        <v>47.77</v>
      </c>
      <c r="D755">
        <v>57.81</v>
      </c>
      <c r="G755" s="100">
        <v>40308</v>
      </c>
      <c r="H755" s="14">
        <f t="shared" si="33"/>
        <v>76.62269129287598</v>
      </c>
      <c r="I755" s="14">
        <f t="shared" si="34"/>
        <v>102.62083780880775</v>
      </c>
      <c r="J755" s="14">
        <f t="shared" si="35"/>
        <v>99.552264508352</v>
      </c>
    </row>
    <row r="756" spans="1:10" ht="12">
      <c r="A756" s="100">
        <v>40309</v>
      </c>
      <c r="B756">
        <v>115.83</v>
      </c>
      <c r="C756">
        <v>47.72</v>
      </c>
      <c r="D756">
        <v>57.65</v>
      </c>
      <c r="G756" s="100">
        <v>40309</v>
      </c>
      <c r="H756" s="14">
        <f t="shared" si="33"/>
        <v>76.40501319261213</v>
      </c>
      <c r="I756" s="14">
        <f t="shared" si="34"/>
        <v>102.51342642320087</v>
      </c>
      <c r="J756" s="14">
        <f t="shared" si="35"/>
        <v>99.27673497503014</v>
      </c>
    </row>
    <row r="757" spans="1:10" ht="12">
      <c r="A757" s="100">
        <v>40310</v>
      </c>
      <c r="B757">
        <v>117.45</v>
      </c>
      <c r="C757">
        <v>48.62</v>
      </c>
      <c r="D757">
        <v>59.01</v>
      </c>
      <c r="G757" s="100">
        <v>40310</v>
      </c>
      <c r="H757" s="14">
        <f t="shared" si="33"/>
        <v>77.4736147757256</v>
      </c>
      <c r="I757" s="14">
        <f t="shared" si="34"/>
        <v>104.4468313641246</v>
      </c>
      <c r="J757" s="14">
        <f t="shared" si="35"/>
        <v>101.61873600826587</v>
      </c>
    </row>
    <row r="758" spans="1:10" ht="12">
      <c r="A758" s="100">
        <v>40311</v>
      </c>
      <c r="B758">
        <v>115.99</v>
      </c>
      <c r="C758">
        <v>47.85</v>
      </c>
      <c r="D758">
        <v>58.21</v>
      </c>
      <c r="G758" s="100">
        <v>40311</v>
      </c>
      <c r="H758" s="14">
        <f t="shared" si="33"/>
        <v>76.51055408970976</v>
      </c>
      <c r="I758" s="14">
        <f t="shared" si="34"/>
        <v>102.79269602577874</v>
      </c>
      <c r="J758" s="14">
        <f t="shared" si="35"/>
        <v>100.24108834165662</v>
      </c>
    </row>
    <row r="759" spans="1:10" ht="12">
      <c r="A759" s="100">
        <v>40312</v>
      </c>
      <c r="B759">
        <v>113.89</v>
      </c>
      <c r="C759">
        <v>46.93</v>
      </c>
      <c r="D759">
        <v>57.22</v>
      </c>
      <c r="G759" s="100">
        <v>40312</v>
      </c>
      <c r="H759" s="14">
        <f t="shared" si="33"/>
        <v>75.12532981530343</v>
      </c>
      <c r="I759" s="14">
        <f t="shared" si="34"/>
        <v>100.81632653061226</v>
      </c>
      <c r="J759" s="14">
        <f t="shared" si="35"/>
        <v>98.53624935422765</v>
      </c>
    </row>
    <row r="760" spans="1:10" ht="12">
      <c r="A760" s="100">
        <v>40315</v>
      </c>
      <c r="B760">
        <v>113.95</v>
      </c>
      <c r="C760">
        <v>47.08</v>
      </c>
      <c r="D760">
        <v>57.33</v>
      </c>
      <c r="G760" s="100">
        <v>40315</v>
      </c>
      <c r="H760" s="14">
        <f t="shared" si="33"/>
        <v>75.16490765171504</v>
      </c>
      <c r="I760" s="14">
        <f t="shared" si="34"/>
        <v>101.13856068743287</v>
      </c>
      <c r="J760" s="14">
        <f t="shared" si="35"/>
        <v>98.72567590838642</v>
      </c>
    </row>
    <row r="761" spans="1:10" ht="12">
      <c r="A761" s="100">
        <v>40316</v>
      </c>
      <c r="B761">
        <v>112.4</v>
      </c>
      <c r="C761">
        <v>46.43</v>
      </c>
      <c r="D761">
        <v>56.53</v>
      </c>
      <c r="G761" s="100">
        <v>40316</v>
      </c>
      <c r="H761" s="14">
        <f t="shared" si="33"/>
        <v>74.14248021108179</v>
      </c>
      <c r="I761" s="14">
        <f t="shared" si="34"/>
        <v>99.74221267454351</v>
      </c>
      <c r="J761" s="14">
        <f t="shared" si="35"/>
        <v>97.34802824177716</v>
      </c>
    </row>
    <row r="762" spans="1:10" ht="12">
      <c r="A762" s="100">
        <v>40317</v>
      </c>
      <c r="B762">
        <v>111.76</v>
      </c>
      <c r="C762">
        <v>46.06</v>
      </c>
      <c r="D762">
        <v>56.11</v>
      </c>
      <c r="G762" s="100">
        <v>40317</v>
      </c>
      <c r="H762" s="14">
        <f t="shared" si="33"/>
        <v>73.7203166226913</v>
      </c>
      <c r="I762" s="14">
        <f t="shared" si="34"/>
        <v>98.94736842105264</v>
      </c>
      <c r="J762" s="14">
        <f t="shared" si="35"/>
        <v>96.6247632168073</v>
      </c>
    </row>
    <row r="763" spans="1:10" ht="12">
      <c r="A763" s="100">
        <v>40318</v>
      </c>
      <c r="B763">
        <v>107.54</v>
      </c>
      <c r="C763">
        <v>44.35</v>
      </c>
      <c r="D763">
        <v>54.09</v>
      </c>
      <c r="G763" s="100">
        <v>40318</v>
      </c>
      <c r="H763" s="14">
        <f t="shared" si="33"/>
        <v>70.93667546174143</v>
      </c>
      <c r="I763" s="14">
        <f t="shared" si="34"/>
        <v>95.27389903329754</v>
      </c>
      <c r="J763" s="14">
        <f t="shared" si="35"/>
        <v>93.1462028586189</v>
      </c>
    </row>
    <row r="764" spans="1:10" ht="12">
      <c r="A764" s="100">
        <v>40319</v>
      </c>
      <c r="B764">
        <v>109.11</v>
      </c>
      <c r="C764">
        <v>44.84</v>
      </c>
      <c r="D764">
        <v>54.61</v>
      </c>
      <c r="G764" s="100">
        <v>40319</v>
      </c>
      <c r="H764" s="14">
        <f t="shared" si="33"/>
        <v>71.97229551451187</v>
      </c>
      <c r="I764" s="14">
        <f t="shared" si="34"/>
        <v>96.32653061224491</v>
      </c>
      <c r="J764" s="14">
        <f t="shared" si="35"/>
        <v>94.04167384191493</v>
      </c>
    </row>
    <row r="765" spans="1:10" ht="12">
      <c r="A765" s="100">
        <v>40322</v>
      </c>
      <c r="B765">
        <v>107.71</v>
      </c>
      <c r="C765">
        <v>44.66</v>
      </c>
      <c r="D765">
        <v>54.25</v>
      </c>
      <c r="G765" s="100">
        <v>40322</v>
      </c>
      <c r="H765" s="14">
        <f t="shared" si="33"/>
        <v>71.04881266490764</v>
      </c>
      <c r="I765" s="14">
        <f t="shared" si="34"/>
        <v>95.93984962406014</v>
      </c>
      <c r="J765" s="14">
        <f t="shared" si="35"/>
        <v>93.42173239194076</v>
      </c>
    </row>
    <row r="766" spans="1:10" ht="12">
      <c r="A766" s="100">
        <v>40323</v>
      </c>
      <c r="B766">
        <v>107.82</v>
      </c>
      <c r="C766">
        <v>44.7</v>
      </c>
      <c r="D766">
        <v>54.17</v>
      </c>
      <c r="G766" s="100">
        <v>40323</v>
      </c>
      <c r="H766" s="14">
        <f t="shared" si="33"/>
        <v>71.12137203166226</v>
      </c>
      <c r="I766" s="14">
        <f t="shared" si="34"/>
        <v>96.02577873254566</v>
      </c>
      <c r="J766" s="14">
        <f t="shared" si="35"/>
        <v>93.28396762527984</v>
      </c>
    </row>
    <row r="767" spans="1:10" ht="12">
      <c r="A767" s="100">
        <v>40324</v>
      </c>
      <c r="B767">
        <v>107.17</v>
      </c>
      <c r="C767">
        <v>44.2</v>
      </c>
      <c r="D767">
        <v>53.61</v>
      </c>
      <c r="G767" s="100">
        <v>40324</v>
      </c>
      <c r="H767" s="14">
        <f t="shared" si="33"/>
        <v>70.69261213720317</v>
      </c>
      <c r="I767" s="14">
        <f t="shared" si="34"/>
        <v>94.95166487647691</v>
      </c>
      <c r="J767" s="14">
        <f t="shared" si="35"/>
        <v>92.31961425865335</v>
      </c>
    </row>
    <row r="768" spans="1:10" ht="12">
      <c r="A768" s="100">
        <v>40325</v>
      </c>
      <c r="B768">
        <v>110.76</v>
      </c>
      <c r="C768">
        <v>45.87</v>
      </c>
      <c r="D768">
        <v>55.65</v>
      </c>
      <c r="G768" s="100">
        <v>40325</v>
      </c>
      <c r="H768" s="14">
        <f t="shared" si="33"/>
        <v>73.06068601583114</v>
      </c>
      <c r="I768" s="14">
        <f t="shared" si="34"/>
        <v>98.53920515574652</v>
      </c>
      <c r="J768" s="14">
        <f t="shared" si="35"/>
        <v>95.83261580850697</v>
      </c>
    </row>
    <row r="769" spans="1:10" ht="12">
      <c r="A769" s="100">
        <v>40326</v>
      </c>
      <c r="B769">
        <v>109.37</v>
      </c>
      <c r="C769">
        <v>45.6</v>
      </c>
      <c r="D769">
        <v>55.13</v>
      </c>
      <c r="G769" s="100">
        <v>40326</v>
      </c>
      <c r="H769" s="14">
        <f t="shared" si="33"/>
        <v>72.14379947229553</v>
      </c>
      <c r="I769" s="14">
        <f t="shared" si="34"/>
        <v>97.9591836734694</v>
      </c>
      <c r="J769" s="14">
        <f t="shared" si="35"/>
        <v>94.93714482521096</v>
      </c>
    </row>
    <row r="770" spans="1:10" ht="12">
      <c r="A770" s="100">
        <v>40330</v>
      </c>
      <c r="B770">
        <v>107.53</v>
      </c>
      <c r="C770">
        <v>45.18</v>
      </c>
      <c r="D770">
        <v>54.53</v>
      </c>
      <c r="G770" s="100">
        <v>40330</v>
      </c>
      <c r="H770" s="14">
        <f t="shared" si="33"/>
        <v>70.93007915567283</v>
      </c>
      <c r="I770" s="14">
        <f t="shared" si="34"/>
        <v>97.05692803437165</v>
      </c>
      <c r="J770" s="14">
        <f t="shared" si="35"/>
        <v>93.903909075254</v>
      </c>
    </row>
    <row r="771" spans="1:10" ht="12">
      <c r="A771" s="100">
        <v>40331</v>
      </c>
      <c r="B771">
        <v>110.33</v>
      </c>
      <c r="C771">
        <v>46.25</v>
      </c>
      <c r="D771">
        <v>55.84</v>
      </c>
      <c r="G771" s="100">
        <v>40331</v>
      </c>
      <c r="H771" s="14">
        <f t="shared" si="33"/>
        <v>72.77704485488127</v>
      </c>
      <c r="I771" s="14">
        <f t="shared" si="34"/>
        <v>99.35553168635876</v>
      </c>
      <c r="J771" s="14">
        <f t="shared" si="35"/>
        <v>96.15980712932668</v>
      </c>
    </row>
    <row r="772" spans="1:10" ht="12">
      <c r="A772" s="100">
        <v>40332</v>
      </c>
      <c r="B772">
        <v>110.71</v>
      </c>
      <c r="C772">
        <v>46.69</v>
      </c>
      <c r="D772">
        <v>56.51</v>
      </c>
      <c r="G772" s="100">
        <v>40332</v>
      </c>
      <c r="H772" s="14">
        <f t="shared" si="33"/>
        <v>73.02770448548812</v>
      </c>
      <c r="I772" s="14">
        <f t="shared" si="34"/>
        <v>100.30075187969925</v>
      </c>
      <c r="J772" s="14">
        <f t="shared" si="35"/>
        <v>97.31358705011192</v>
      </c>
    </row>
    <row r="773" spans="1:10" ht="12">
      <c r="A773" s="100">
        <v>40333</v>
      </c>
      <c r="B773">
        <v>106.82</v>
      </c>
      <c r="C773">
        <v>45.09</v>
      </c>
      <c r="D773">
        <v>54.58</v>
      </c>
      <c r="G773" s="100">
        <v>40333</v>
      </c>
      <c r="H773" s="14">
        <f aca="true" t="shared" si="36" ref="H773:H836">B773/$B$4*100</f>
        <v>70.4617414248021</v>
      </c>
      <c r="I773" s="14">
        <f aca="true" t="shared" si="37" ref="I773:I836">C773/$C$4*100</f>
        <v>96.86358754027928</v>
      </c>
      <c r="J773" s="14">
        <f aca="true" t="shared" si="38" ref="J773:J836">D773/$D$4*100</f>
        <v>93.99001205441708</v>
      </c>
    </row>
    <row r="774" spans="1:10" ht="12">
      <c r="A774" s="100">
        <v>40336</v>
      </c>
      <c r="B774">
        <v>105.49</v>
      </c>
      <c r="C774">
        <v>44.27</v>
      </c>
      <c r="D774">
        <v>53.52</v>
      </c>
      <c r="G774" s="100">
        <v>40336</v>
      </c>
      <c r="H774" s="14">
        <f t="shared" si="36"/>
        <v>69.5844327176781</v>
      </c>
      <c r="I774" s="14">
        <f t="shared" si="37"/>
        <v>95.10204081632654</v>
      </c>
      <c r="J774" s="14">
        <f t="shared" si="38"/>
        <v>92.16462889615981</v>
      </c>
    </row>
    <row r="775" spans="1:10" ht="12">
      <c r="A775" s="100">
        <v>40337</v>
      </c>
      <c r="B775">
        <v>106.62</v>
      </c>
      <c r="C775">
        <v>44.19</v>
      </c>
      <c r="D775">
        <v>53.53</v>
      </c>
      <c r="G775" s="100">
        <v>40337</v>
      </c>
      <c r="H775" s="14">
        <f t="shared" si="36"/>
        <v>70.32981530343008</v>
      </c>
      <c r="I775" s="14">
        <f t="shared" si="37"/>
        <v>94.93018259935553</v>
      </c>
      <c r="J775" s="14">
        <f t="shared" si="38"/>
        <v>92.18184949199242</v>
      </c>
    </row>
    <row r="776" spans="1:10" ht="12">
      <c r="A776" s="100">
        <v>40338</v>
      </c>
      <c r="B776">
        <v>106.05</v>
      </c>
      <c r="C776">
        <v>43.82</v>
      </c>
      <c r="D776">
        <v>53.07</v>
      </c>
      <c r="G776" s="100">
        <v>40338</v>
      </c>
      <c r="H776" s="14">
        <f t="shared" si="36"/>
        <v>69.95382585751979</v>
      </c>
      <c r="I776" s="14">
        <f t="shared" si="37"/>
        <v>94.13533834586467</v>
      </c>
      <c r="J776" s="14">
        <f t="shared" si="38"/>
        <v>91.38970208369209</v>
      </c>
    </row>
    <row r="777" spans="1:10" ht="12">
      <c r="A777" s="100">
        <v>40339</v>
      </c>
      <c r="B777">
        <v>109.15</v>
      </c>
      <c r="C777">
        <v>45.07</v>
      </c>
      <c r="D777">
        <v>54.37</v>
      </c>
      <c r="G777" s="100">
        <v>40339</v>
      </c>
      <c r="H777" s="14">
        <f t="shared" si="36"/>
        <v>71.99868073878629</v>
      </c>
      <c r="I777" s="14">
        <f t="shared" si="37"/>
        <v>96.82062298603653</v>
      </c>
      <c r="J777" s="14">
        <f t="shared" si="38"/>
        <v>93.62837954193215</v>
      </c>
    </row>
    <row r="778" spans="1:10" ht="12">
      <c r="A778" s="100">
        <v>40340</v>
      </c>
      <c r="B778">
        <v>109.68</v>
      </c>
      <c r="C778">
        <v>45.5</v>
      </c>
      <c r="D778">
        <v>55.05</v>
      </c>
      <c r="G778" s="100">
        <v>40340</v>
      </c>
      <c r="H778" s="14">
        <f t="shared" si="36"/>
        <v>72.34828496042218</v>
      </c>
      <c r="I778" s="14">
        <f t="shared" si="37"/>
        <v>97.74436090225565</v>
      </c>
      <c r="J778" s="14">
        <f t="shared" si="38"/>
        <v>94.79938005855001</v>
      </c>
    </row>
    <row r="779" spans="1:10" ht="12">
      <c r="A779" s="100">
        <v>40343</v>
      </c>
      <c r="B779">
        <v>109.51</v>
      </c>
      <c r="C779">
        <v>45.49</v>
      </c>
      <c r="D779">
        <v>54.93</v>
      </c>
      <c r="G779" s="100">
        <v>40343</v>
      </c>
      <c r="H779" s="14">
        <f t="shared" si="36"/>
        <v>72.23614775725594</v>
      </c>
      <c r="I779" s="14">
        <f t="shared" si="37"/>
        <v>97.72287862513429</v>
      </c>
      <c r="J779" s="14">
        <f t="shared" si="38"/>
        <v>94.59273290855863</v>
      </c>
    </row>
    <row r="780" spans="1:10" ht="12">
      <c r="A780" s="100">
        <v>40344</v>
      </c>
      <c r="B780">
        <v>112</v>
      </c>
      <c r="C780">
        <v>46.71</v>
      </c>
      <c r="D780">
        <v>56.51</v>
      </c>
      <c r="G780" s="100">
        <v>40344</v>
      </c>
      <c r="H780" s="14">
        <f t="shared" si="36"/>
        <v>73.87862796833772</v>
      </c>
      <c r="I780" s="14">
        <f t="shared" si="37"/>
        <v>100.34371643394199</v>
      </c>
      <c r="J780" s="14">
        <f t="shared" si="38"/>
        <v>97.31358705011192</v>
      </c>
    </row>
    <row r="781" spans="1:10" ht="12">
      <c r="A781" s="100">
        <v>40345</v>
      </c>
      <c r="B781">
        <v>111.96</v>
      </c>
      <c r="C781">
        <v>46.9</v>
      </c>
      <c r="D781">
        <v>56.72</v>
      </c>
      <c r="G781" s="100">
        <v>40345</v>
      </c>
      <c r="H781" s="14">
        <f t="shared" si="36"/>
        <v>73.85224274406332</v>
      </c>
      <c r="I781" s="14">
        <f t="shared" si="37"/>
        <v>100.75187969924812</v>
      </c>
      <c r="J781" s="14">
        <f t="shared" si="38"/>
        <v>97.67521956259687</v>
      </c>
    </row>
    <row r="782" spans="1:10" ht="12">
      <c r="A782" s="100">
        <v>40346</v>
      </c>
      <c r="B782">
        <v>112.14</v>
      </c>
      <c r="C782">
        <v>47.05</v>
      </c>
      <c r="D782">
        <v>56.93</v>
      </c>
      <c r="G782" s="100">
        <v>40346</v>
      </c>
      <c r="H782" s="14">
        <f t="shared" si="36"/>
        <v>73.97097625329816</v>
      </c>
      <c r="I782" s="14">
        <f t="shared" si="37"/>
        <v>101.07411385606875</v>
      </c>
      <c r="J782" s="14">
        <f t="shared" si="38"/>
        <v>98.0368520750818</v>
      </c>
    </row>
    <row r="783" spans="1:10" ht="12">
      <c r="A783" s="100">
        <v>40347</v>
      </c>
      <c r="B783">
        <v>111.73</v>
      </c>
      <c r="C783">
        <v>47</v>
      </c>
      <c r="D783">
        <v>56.99</v>
      </c>
      <c r="G783" s="100">
        <v>40347</v>
      </c>
      <c r="H783" s="14">
        <f t="shared" si="36"/>
        <v>73.7005277044855</v>
      </c>
      <c r="I783" s="14">
        <f t="shared" si="37"/>
        <v>100.96670247046187</v>
      </c>
      <c r="J783" s="14">
        <f t="shared" si="38"/>
        <v>98.1401756500775</v>
      </c>
    </row>
    <row r="784" spans="1:10" ht="12">
      <c r="A784" s="100">
        <v>40350</v>
      </c>
      <c r="B784">
        <v>111.41</v>
      </c>
      <c r="C784">
        <v>46.6</v>
      </c>
      <c r="D784">
        <v>56.45</v>
      </c>
      <c r="G784" s="100">
        <v>40350</v>
      </c>
      <c r="H784" s="14">
        <f t="shared" si="36"/>
        <v>73.48944591029024</v>
      </c>
      <c r="I784" s="14">
        <f t="shared" si="37"/>
        <v>100.10741138560688</v>
      </c>
      <c r="J784" s="14">
        <f t="shared" si="38"/>
        <v>97.21026347511625</v>
      </c>
    </row>
    <row r="785" spans="1:10" ht="12">
      <c r="A785" s="100">
        <v>40351</v>
      </c>
      <c r="B785">
        <v>109.57</v>
      </c>
      <c r="C785">
        <v>46.24</v>
      </c>
      <c r="D785">
        <v>55.89</v>
      </c>
      <c r="G785" s="100">
        <v>40351</v>
      </c>
      <c r="H785" s="14">
        <f t="shared" si="36"/>
        <v>72.27572559366754</v>
      </c>
      <c r="I785" s="14">
        <f t="shared" si="37"/>
        <v>99.3340494092374</v>
      </c>
      <c r="J785" s="14">
        <f t="shared" si="38"/>
        <v>96.24591010848975</v>
      </c>
    </row>
    <row r="786" spans="1:10" ht="12">
      <c r="A786" s="100">
        <v>40352</v>
      </c>
      <c r="B786">
        <v>109.23</v>
      </c>
      <c r="C786">
        <v>46.05</v>
      </c>
      <c r="D786">
        <v>55.68</v>
      </c>
      <c r="G786" s="100">
        <v>40352</v>
      </c>
      <c r="H786" s="14">
        <f t="shared" si="36"/>
        <v>72.0514511873351</v>
      </c>
      <c r="I786" s="14">
        <f t="shared" si="37"/>
        <v>98.92588614393125</v>
      </c>
      <c r="J786" s="14">
        <f t="shared" si="38"/>
        <v>95.88427759600482</v>
      </c>
    </row>
    <row r="787" spans="1:10" ht="12">
      <c r="A787" s="100">
        <v>40353</v>
      </c>
      <c r="B787">
        <v>107.42</v>
      </c>
      <c r="C787">
        <v>45.35</v>
      </c>
      <c r="D787">
        <v>54.58</v>
      </c>
      <c r="G787" s="100">
        <v>40353</v>
      </c>
      <c r="H787" s="14">
        <f t="shared" si="36"/>
        <v>70.85751978891821</v>
      </c>
      <c r="I787" s="14">
        <f t="shared" si="37"/>
        <v>97.42212674543502</v>
      </c>
      <c r="J787" s="14">
        <f t="shared" si="38"/>
        <v>93.99001205441708</v>
      </c>
    </row>
    <row r="788" spans="1:10" ht="12">
      <c r="A788" s="100">
        <v>40354</v>
      </c>
      <c r="B788">
        <v>107.87</v>
      </c>
      <c r="C788">
        <v>45.27</v>
      </c>
      <c r="D788">
        <v>54.5</v>
      </c>
      <c r="G788" s="100">
        <v>40354</v>
      </c>
      <c r="H788" s="14">
        <f t="shared" si="36"/>
        <v>71.15435356200528</v>
      </c>
      <c r="I788" s="14">
        <f t="shared" si="37"/>
        <v>97.25026852846403</v>
      </c>
      <c r="J788" s="14">
        <f t="shared" si="38"/>
        <v>93.85224728775616</v>
      </c>
    </row>
    <row r="789" spans="1:10" ht="12">
      <c r="A789" s="100">
        <v>40357</v>
      </c>
      <c r="B789">
        <v>107.53</v>
      </c>
      <c r="C789">
        <v>45.11</v>
      </c>
      <c r="D789">
        <v>54.52</v>
      </c>
      <c r="G789" s="100">
        <v>40357</v>
      </c>
      <c r="H789" s="14">
        <f t="shared" si="36"/>
        <v>70.93007915567283</v>
      </c>
      <c r="I789" s="14">
        <f t="shared" si="37"/>
        <v>96.90655209452203</v>
      </c>
      <c r="J789" s="14">
        <f t="shared" si="38"/>
        <v>93.8866884794214</v>
      </c>
    </row>
    <row r="790" spans="1:10" ht="12">
      <c r="A790" s="100">
        <v>40358</v>
      </c>
      <c r="B790">
        <v>104.21</v>
      </c>
      <c r="C790">
        <v>43.37</v>
      </c>
      <c r="D790">
        <v>52.45</v>
      </c>
      <c r="G790" s="100">
        <v>40358</v>
      </c>
      <c r="H790" s="14">
        <f t="shared" si="36"/>
        <v>68.7401055408971</v>
      </c>
      <c r="I790" s="14">
        <f t="shared" si="37"/>
        <v>93.1686358754028</v>
      </c>
      <c r="J790" s="14">
        <f t="shared" si="38"/>
        <v>90.32202514206992</v>
      </c>
    </row>
    <row r="791" spans="1:10" ht="12">
      <c r="A791" s="100">
        <v>40359</v>
      </c>
      <c r="B791">
        <v>103.22</v>
      </c>
      <c r="C791">
        <v>42.71</v>
      </c>
      <c r="D791">
        <v>51.6</v>
      </c>
      <c r="G791" s="100">
        <v>40359</v>
      </c>
      <c r="H791" s="14">
        <f t="shared" si="36"/>
        <v>68.08707124010554</v>
      </c>
      <c r="I791" s="14">
        <f t="shared" si="37"/>
        <v>91.75080558539206</v>
      </c>
      <c r="J791" s="14">
        <f t="shared" si="38"/>
        <v>88.85827449629757</v>
      </c>
    </row>
    <row r="792" spans="1:10" ht="12">
      <c r="A792" s="100">
        <v>40360</v>
      </c>
      <c r="B792">
        <v>102.76</v>
      </c>
      <c r="C792">
        <v>42.59</v>
      </c>
      <c r="D792">
        <v>51.37</v>
      </c>
      <c r="G792" s="100">
        <v>40360</v>
      </c>
      <c r="H792" s="14">
        <f t="shared" si="36"/>
        <v>67.78364116094987</v>
      </c>
      <c r="I792" s="14">
        <f t="shared" si="37"/>
        <v>91.49301825993557</v>
      </c>
      <c r="J792" s="14">
        <f t="shared" si="38"/>
        <v>88.4622007921474</v>
      </c>
    </row>
    <row r="793" spans="1:10" ht="12">
      <c r="A793" s="100">
        <v>40361</v>
      </c>
      <c r="B793">
        <v>102.2</v>
      </c>
      <c r="C793">
        <v>42.47</v>
      </c>
      <c r="D793">
        <v>51.26</v>
      </c>
      <c r="G793" s="100">
        <v>40361</v>
      </c>
      <c r="H793" s="14">
        <f t="shared" si="36"/>
        <v>67.41424802110818</v>
      </c>
      <c r="I793" s="14">
        <f t="shared" si="37"/>
        <v>91.23523093447906</v>
      </c>
      <c r="J793" s="14">
        <f t="shared" si="38"/>
        <v>88.27277423798863</v>
      </c>
    </row>
    <row r="794" spans="1:10" ht="12">
      <c r="A794" s="100">
        <v>40365</v>
      </c>
      <c r="B794">
        <v>102.87</v>
      </c>
      <c r="C794">
        <v>42.6</v>
      </c>
      <c r="D794">
        <v>51.59</v>
      </c>
      <c r="G794" s="100">
        <v>40365</v>
      </c>
      <c r="H794" s="14">
        <f t="shared" si="36"/>
        <v>67.85620052770449</v>
      </c>
      <c r="I794" s="14">
        <f t="shared" si="37"/>
        <v>91.51450053705695</v>
      </c>
      <c r="J794" s="14">
        <f t="shared" si="38"/>
        <v>88.84105390046496</v>
      </c>
    </row>
    <row r="795" spans="1:10" ht="12">
      <c r="A795" s="100">
        <v>40366</v>
      </c>
      <c r="B795">
        <v>106.11</v>
      </c>
      <c r="C795">
        <v>43.96</v>
      </c>
      <c r="D795">
        <v>53.58</v>
      </c>
      <c r="G795" s="100">
        <v>40366</v>
      </c>
      <c r="H795" s="14">
        <f t="shared" si="36"/>
        <v>69.9934036939314</v>
      </c>
      <c r="I795" s="14">
        <f t="shared" si="37"/>
        <v>94.43609022556392</v>
      </c>
      <c r="J795" s="14">
        <f t="shared" si="38"/>
        <v>92.2679524711555</v>
      </c>
    </row>
    <row r="796" spans="1:10" ht="12">
      <c r="A796" s="100">
        <v>40367</v>
      </c>
      <c r="B796">
        <v>107.16</v>
      </c>
      <c r="C796">
        <v>44.2</v>
      </c>
      <c r="D796">
        <v>53.84</v>
      </c>
      <c r="G796" s="100">
        <v>40367</v>
      </c>
      <c r="H796" s="14">
        <f t="shared" si="36"/>
        <v>70.68601583113457</v>
      </c>
      <c r="I796" s="14">
        <f t="shared" si="37"/>
        <v>94.95166487647691</v>
      </c>
      <c r="J796" s="14">
        <f t="shared" si="38"/>
        <v>92.71568796280351</v>
      </c>
    </row>
    <row r="797" spans="1:10" ht="12">
      <c r="A797" s="100">
        <v>40368</v>
      </c>
      <c r="B797">
        <v>107.96</v>
      </c>
      <c r="C797">
        <v>44.62</v>
      </c>
      <c r="D797">
        <v>54.15</v>
      </c>
      <c r="G797" s="100">
        <v>40368</v>
      </c>
      <c r="H797" s="14">
        <f t="shared" si="36"/>
        <v>71.21372031662268</v>
      </c>
      <c r="I797" s="14">
        <f t="shared" si="37"/>
        <v>95.85392051557466</v>
      </c>
      <c r="J797" s="14">
        <f t="shared" si="38"/>
        <v>93.2495264336146</v>
      </c>
    </row>
    <row r="798" spans="1:10" ht="12">
      <c r="A798" s="100">
        <v>40371</v>
      </c>
      <c r="B798">
        <v>108.03</v>
      </c>
      <c r="C798">
        <v>44.75</v>
      </c>
      <c r="D798">
        <v>54.56</v>
      </c>
      <c r="G798" s="100">
        <v>40371</v>
      </c>
      <c r="H798" s="14">
        <f t="shared" si="36"/>
        <v>71.2598944591029</v>
      </c>
      <c r="I798" s="14">
        <f t="shared" si="37"/>
        <v>96.13319011815253</v>
      </c>
      <c r="J798" s="14">
        <f t="shared" si="38"/>
        <v>93.95557086275186</v>
      </c>
    </row>
    <row r="799" spans="1:10" ht="12">
      <c r="A799" s="100">
        <v>40372</v>
      </c>
      <c r="B799">
        <v>109.66</v>
      </c>
      <c r="C799">
        <v>45.33</v>
      </c>
      <c r="D799">
        <v>55.36</v>
      </c>
      <c r="G799" s="100">
        <v>40372</v>
      </c>
      <c r="H799" s="14">
        <f t="shared" si="36"/>
        <v>72.33509234828496</v>
      </c>
      <c r="I799" s="14">
        <f t="shared" si="37"/>
        <v>97.37916219119226</v>
      </c>
      <c r="J799" s="14">
        <f t="shared" si="38"/>
        <v>95.33321852936112</v>
      </c>
    </row>
    <row r="800" spans="1:10" ht="12">
      <c r="A800" s="100">
        <v>40373</v>
      </c>
      <c r="B800">
        <v>109.65</v>
      </c>
      <c r="C800">
        <v>45.56</v>
      </c>
      <c r="D800">
        <v>55.86</v>
      </c>
      <c r="G800" s="100">
        <v>40373</v>
      </c>
      <c r="H800" s="14">
        <f t="shared" si="36"/>
        <v>72.32849604221636</v>
      </c>
      <c r="I800" s="14">
        <f t="shared" si="37"/>
        <v>97.87325456498391</v>
      </c>
      <c r="J800" s="14">
        <f t="shared" si="38"/>
        <v>96.1942483209919</v>
      </c>
    </row>
    <row r="801" spans="1:10" ht="12">
      <c r="A801" s="100">
        <v>40374</v>
      </c>
      <c r="B801">
        <v>109.68</v>
      </c>
      <c r="C801">
        <v>45.6</v>
      </c>
      <c r="D801">
        <v>55.92</v>
      </c>
      <c r="G801" s="100">
        <v>40374</v>
      </c>
      <c r="H801" s="14">
        <f t="shared" si="36"/>
        <v>72.34828496042218</v>
      </c>
      <c r="I801" s="14">
        <f t="shared" si="37"/>
        <v>97.9591836734694</v>
      </c>
      <c r="J801" s="14">
        <f t="shared" si="38"/>
        <v>96.2975718959876</v>
      </c>
    </row>
    <row r="802" spans="1:10" ht="12">
      <c r="A802" s="100">
        <v>40375</v>
      </c>
      <c r="B802">
        <v>106.66</v>
      </c>
      <c r="C802">
        <v>44.34</v>
      </c>
      <c r="D802">
        <v>54.34</v>
      </c>
      <c r="G802" s="100">
        <v>40375</v>
      </c>
      <c r="H802" s="14">
        <f t="shared" si="36"/>
        <v>70.35620052770449</v>
      </c>
      <c r="I802" s="14">
        <f t="shared" si="37"/>
        <v>95.25241675617617</v>
      </c>
      <c r="J802" s="14">
        <f t="shared" si="38"/>
        <v>93.57671775443431</v>
      </c>
    </row>
    <row r="803" spans="1:10" ht="12">
      <c r="A803" s="100">
        <v>40378</v>
      </c>
      <c r="B803">
        <v>107.29</v>
      </c>
      <c r="C803">
        <v>44.72</v>
      </c>
      <c r="D803">
        <v>54.93</v>
      </c>
      <c r="G803" s="100">
        <v>40378</v>
      </c>
      <c r="H803" s="14">
        <f t="shared" si="36"/>
        <v>70.77176781002639</v>
      </c>
      <c r="I803" s="14">
        <f t="shared" si="37"/>
        <v>96.0687432867884</v>
      </c>
      <c r="J803" s="14">
        <f t="shared" si="38"/>
        <v>94.59273290855863</v>
      </c>
    </row>
    <row r="804" spans="1:10" ht="12">
      <c r="A804" s="100">
        <v>40379</v>
      </c>
      <c r="B804">
        <v>108.48</v>
      </c>
      <c r="C804">
        <v>45.26</v>
      </c>
      <c r="D804">
        <v>55.23</v>
      </c>
      <c r="G804" s="100">
        <v>40379</v>
      </c>
      <c r="H804" s="14">
        <f t="shared" si="36"/>
        <v>71.55672823218998</v>
      </c>
      <c r="I804" s="14">
        <f t="shared" si="37"/>
        <v>97.22878625134264</v>
      </c>
      <c r="J804" s="14">
        <f t="shared" si="38"/>
        <v>95.10935078353711</v>
      </c>
    </row>
    <row r="805" spans="1:10" ht="12">
      <c r="A805" s="100">
        <v>40380</v>
      </c>
      <c r="B805">
        <v>107.07</v>
      </c>
      <c r="C805">
        <v>44.64</v>
      </c>
      <c r="D805">
        <v>54.48</v>
      </c>
      <c r="G805" s="100">
        <v>40380</v>
      </c>
      <c r="H805" s="14">
        <f t="shared" si="36"/>
        <v>70.62664907651714</v>
      </c>
      <c r="I805" s="14">
        <f t="shared" si="37"/>
        <v>95.8968850698174</v>
      </c>
      <c r="J805" s="14">
        <f t="shared" si="38"/>
        <v>93.81780609609092</v>
      </c>
    </row>
    <row r="806" spans="1:10" ht="12">
      <c r="A806" s="100">
        <v>40381</v>
      </c>
      <c r="B806">
        <v>109.46</v>
      </c>
      <c r="C806">
        <v>45.77</v>
      </c>
      <c r="D806">
        <v>55.95</v>
      </c>
      <c r="G806" s="100">
        <v>40381</v>
      </c>
      <c r="H806" s="14">
        <f t="shared" si="36"/>
        <v>72.20316622691293</v>
      </c>
      <c r="I806" s="14">
        <f t="shared" si="37"/>
        <v>98.32438238453277</v>
      </c>
      <c r="J806" s="14">
        <f t="shared" si="38"/>
        <v>96.34923368348545</v>
      </c>
    </row>
    <row r="807" spans="1:10" ht="12">
      <c r="A807" s="100">
        <v>40382</v>
      </c>
      <c r="B807">
        <v>110.41</v>
      </c>
      <c r="C807">
        <v>46.06</v>
      </c>
      <c r="D807">
        <v>56.29</v>
      </c>
      <c r="G807" s="100">
        <v>40382</v>
      </c>
      <c r="H807" s="14">
        <f t="shared" si="36"/>
        <v>72.82981530343008</v>
      </c>
      <c r="I807" s="14">
        <f t="shared" si="37"/>
        <v>98.94736842105264</v>
      </c>
      <c r="J807" s="14">
        <f t="shared" si="38"/>
        <v>96.93473394179438</v>
      </c>
    </row>
    <row r="808" spans="1:10" ht="12">
      <c r="A808" s="100">
        <v>40385</v>
      </c>
      <c r="B808">
        <v>111.56</v>
      </c>
      <c r="C808">
        <v>46.44</v>
      </c>
      <c r="D808">
        <v>56.68</v>
      </c>
      <c r="G808" s="100">
        <v>40385</v>
      </c>
      <c r="H808" s="14">
        <f t="shared" si="36"/>
        <v>73.58839050131927</v>
      </c>
      <c r="I808" s="14">
        <f t="shared" si="37"/>
        <v>99.76369495166489</v>
      </c>
      <c r="J808" s="14">
        <f t="shared" si="38"/>
        <v>97.6063371792664</v>
      </c>
    </row>
    <row r="809" spans="1:10" ht="12">
      <c r="A809" s="100">
        <v>40386</v>
      </c>
      <c r="B809">
        <v>111.55</v>
      </c>
      <c r="C809">
        <v>46.42</v>
      </c>
      <c r="D809">
        <v>56.75</v>
      </c>
      <c r="G809" s="100">
        <v>40386</v>
      </c>
      <c r="H809" s="14">
        <f t="shared" si="36"/>
        <v>73.58179419525067</v>
      </c>
      <c r="I809" s="14">
        <f t="shared" si="37"/>
        <v>99.72073039742214</v>
      </c>
      <c r="J809" s="14">
        <f t="shared" si="38"/>
        <v>97.72688135009471</v>
      </c>
    </row>
    <row r="810" spans="1:10" ht="12">
      <c r="A810" s="100">
        <v>40387</v>
      </c>
      <c r="B810">
        <v>110.83</v>
      </c>
      <c r="C810">
        <v>46.05</v>
      </c>
      <c r="D810">
        <v>56.15</v>
      </c>
      <c r="G810" s="100">
        <v>40387</v>
      </c>
      <c r="H810" s="14">
        <f t="shared" si="36"/>
        <v>73.10686015831135</v>
      </c>
      <c r="I810" s="14">
        <f t="shared" si="37"/>
        <v>98.92588614393125</v>
      </c>
      <c r="J810" s="14">
        <f t="shared" si="38"/>
        <v>96.69364560013776</v>
      </c>
    </row>
    <row r="811" spans="1:10" ht="12">
      <c r="A811" s="100">
        <v>40388</v>
      </c>
      <c r="B811">
        <v>110.29</v>
      </c>
      <c r="C811">
        <v>45.71</v>
      </c>
      <c r="D811">
        <v>55.66</v>
      </c>
      <c r="G811" s="100">
        <v>40388</v>
      </c>
      <c r="H811" s="14">
        <f t="shared" si="36"/>
        <v>72.75065963060686</v>
      </c>
      <c r="I811" s="14">
        <f t="shared" si="37"/>
        <v>98.19548872180451</v>
      </c>
      <c r="J811" s="14">
        <f t="shared" si="38"/>
        <v>95.84983640433958</v>
      </c>
    </row>
    <row r="812" spans="1:10" ht="12">
      <c r="A812" s="100">
        <v>40389</v>
      </c>
      <c r="B812">
        <v>110.27</v>
      </c>
      <c r="C812">
        <v>45.81</v>
      </c>
      <c r="D812">
        <v>55.44</v>
      </c>
      <c r="G812" s="100">
        <v>40389</v>
      </c>
      <c r="H812" s="14">
        <f t="shared" si="36"/>
        <v>72.73746701846966</v>
      </c>
      <c r="I812" s="14">
        <f t="shared" si="37"/>
        <v>98.41031149301827</v>
      </c>
      <c r="J812" s="14">
        <f t="shared" si="38"/>
        <v>95.47098329602204</v>
      </c>
    </row>
    <row r="813" spans="1:10" ht="12">
      <c r="A813" s="100">
        <v>40392</v>
      </c>
      <c r="B813">
        <v>112.76</v>
      </c>
      <c r="C813">
        <v>46.67</v>
      </c>
      <c r="D813">
        <v>56.59</v>
      </c>
      <c r="G813" s="100">
        <v>40392</v>
      </c>
      <c r="H813" s="14">
        <f t="shared" si="36"/>
        <v>74.37994722955146</v>
      </c>
      <c r="I813" s="14">
        <f t="shared" si="37"/>
        <v>100.25778732545652</v>
      </c>
      <c r="J813" s="14">
        <f t="shared" si="38"/>
        <v>97.45135181677287</v>
      </c>
    </row>
    <row r="814" spans="1:10" ht="12">
      <c r="A814" s="100">
        <v>40393</v>
      </c>
      <c r="B814">
        <v>112.22</v>
      </c>
      <c r="C814">
        <v>46.47</v>
      </c>
      <c r="D814">
        <v>56.34</v>
      </c>
      <c r="G814" s="100">
        <v>40393</v>
      </c>
      <c r="H814" s="14">
        <f t="shared" si="36"/>
        <v>74.02374670184697</v>
      </c>
      <c r="I814" s="14">
        <f t="shared" si="37"/>
        <v>99.828141783029</v>
      </c>
      <c r="J814" s="14">
        <f t="shared" si="38"/>
        <v>97.02083692095746</v>
      </c>
    </row>
    <row r="815" spans="1:10" ht="12">
      <c r="A815" s="100">
        <v>40394</v>
      </c>
      <c r="B815">
        <v>112.97</v>
      </c>
      <c r="C815">
        <v>46.94</v>
      </c>
      <c r="D815">
        <v>56.73</v>
      </c>
      <c r="G815" s="100">
        <v>40394</v>
      </c>
      <c r="H815" s="14">
        <f t="shared" si="36"/>
        <v>74.51846965699208</v>
      </c>
      <c r="I815" s="14">
        <f t="shared" si="37"/>
        <v>100.83780880773364</v>
      </c>
      <c r="J815" s="14">
        <f t="shared" si="38"/>
        <v>97.69244015842948</v>
      </c>
    </row>
    <row r="816" spans="1:10" ht="12">
      <c r="A816" s="100">
        <v>40395</v>
      </c>
      <c r="B816">
        <v>112.85</v>
      </c>
      <c r="C816">
        <v>46.83</v>
      </c>
      <c r="D816">
        <v>56.51</v>
      </c>
      <c r="G816" s="100">
        <v>40395</v>
      </c>
      <c r="H816" s="14">
        <f t="shared" si="36"/>
        <v>74.43931398416886</v>
      </c>
      <c r="I816" s="14">
        <f t="shared" si="37"/>
        <v>100.6015037593985</v>
      </c>
      <c r="J816" s="14">
        <f t="shared" si="38"/>
        <v>97.31358705011192</v>
      </c>
    </row>
    <row r="817" spans="1:10" ht="12">
      <c r="A817" s="100">
        <v>40396</v>
      </c>
      <c r="B817">
        <v>112.39</v>
      </c>
      <c r="C817">
        <v>46.76</v>
      </c>
      <c r="D817">
        <v>56.32</v>
      </c>
      <c r="G817" s="100">
        <v>40396</v>
      </c>
      <c r="H817" s="14">
        <f t="shared" si="36"/>
        <v>74.1358839050132</v>
      </c>
      <c r="I817" s="14">
        <f t="shared" si="37"/>
        <v>100.45112781954887</v>
      </c>
      <c r="J817" s="14">
        <f t="shared" si="38"/>
        <v>96.98639572929223</v>
      </c>
    </row>
    <row r="818" spans="1:10" ht="12">
      <c r="A818" s="100">
        <v>40399</v>
      </c>
      <c r="B818">
        <v>112.99</v>
      </c>
      <c r="C818">
        <v>47.08</v>
      </c>
      <c r="D818">
        <v>56.58</v>
      </c>
      <c r="G818" s="100">
        <v>40399</v>
      </c>
      <c r="H818" s="14">
        <f t="shared" si="36"/>
        <v>74.53166226912928</v>
      </c>
      <c r="I818" s="14">
        <f t="shared" si="37"/>
        <v>101.13856068743287</v>
      </c>
      <c r="J818" s="14">
        <f t="shared" si="38"/>
        <v>97.43413122094024</v>
      </c>
    </row>
    <row r="819" spans="1:10" ht="12">
      <c r="A819" s="100">
        <v>40400</v>
      </c>
      <c r="B819">
        <v>112.38</v>
      </c>
      <c r="C819">
        <v>46.67</v>
      </c>
      <c r="D819">
        <v>55.84</v>
      </c>
      <c r="G819" s="100">
        <v>40400</v>
      </c>
      <c r="H819" s="14">
        <f t="shared" si="36"/>
        <v>74.12928759894459</v>
      </c>
      <c r="I819" s="14">
        <f t="shared" si="37"/>
        <v>100.25778732545652</v>
      </c>
      <c r="J819" s="14">
        <f t="shared" si="38"/>
        <v>96.15980712932668</v>
      </c>
    </row>
    <row r="820" spans="1:10" ht="12">
      <c r="A820" s="100">
        <v>40401</v>
      </c>
      <c r="B820">
        <v>109.3</v>
      </c>
      <c r="C820">
        <v>45.4</v>
      </c>
      <c r="D820">
        <v>54.37</v>
      </c>
      <c r="G820" s="100">
        <v>40401</v>
      </c>
      <c r="H820" s="14">
        <f t="shared" si="36"/>
        <v>72.0976253298153</v>
      </c>
      <c r="I820" s="14">
        <f t="shared" si="37"/>
        <v>97.52953813104189</v>
      </c>
      <c r="J820" s="14">
        <f t="shared" si="38"/>
        <v>93.62837954193215</v>
      </c>
    </row>
    <row r="821" spans="1:10" ht="12">
      <c r="A821" s="100">
        <v>40402</v>
      </c>
      <c r="B821">
        <v>108.63</v>
      </c>
      <c r="C821">
        <v>45.04</v>
      </c>
      <c r="D821">
        <v>53.35</v>
      </c>
      <c r="G821" s="100">
        <v>40402</v>
      </c>
      <c r="H821" s="14">
        <f t="shared" si="36"/>
        <v>71.65567282321899</v>
      </c>
      <c r="I821" s="14">
        <f t="shared" si="37"/>
        <v>96.7561761546724</v>
      </c>
      <c r="J821" s="14">
        <f t="shared" si="38"/>
        <v>91.87187876700534</v>
      </c>
    </row>
    <row r="822" spans="1:10" ht="12">
      <c r="A822" s="100">
        <v>40403</v>
      </c>
      <c r="B822">
        <v>108.31</v>
      </c>
      <c r="C822">
        <v>44.72</v>
      </c>
      <c r="D822">
        <v>53.06</v>
      </c>
      <c r="G822" s="100">
        <v>40403</v>
      </c>
      <c r="H822" s="14">
        <f t="shared" si="36"/>
        <v>71.44459102902375</v>
      </c>
      <c r="I822" s="14">
        <f t="shared" si="37"/>
        <v>96.0687432867884</v>
      </c>
      <c r="J822" s="14">
        <f t="shared" si="38"/>
        <v>91.37248148785947</v>
      </c>
    </row>
    <row r="823" spans="1:10" ht="12">
      <c r="A823" s="100">
        <v>40406</v>
      </c>
      <c r="B823">
        <v>108.26</v>
      </c>
      <c r="C823">
        <v>44.8</v>
      </c>
      <c r="D823">
        <v>53.25</v>
      </c>
      <c r="G823" s="100">
        <v>40406</v>
      </c>
      <c r="H823" s="14">
        <f t="shared" si="36"/>
        <v>71.41160949868075</v>
      </c>
      <c r="I823" s="14">
        <f t="shared" si="37"/>
        <v>96.2406015037594</v>
      </c>
      <c r="J823" s="14">
        <f t="shared" si="38"/>
        <v>91.69967280867918</v>
      </c>
    </row>
    <row r="824" spans="1:10" ht="12">
      <c r="A824" s="100">
        <v>40407</v>
      </c>
      <c r="B824">
        <v>109.59</v>
      </c>
      <c r="C824">
        <v>45.37</v>
      </c>
      <c r="D824">
        <v>53.82</v>
      </c>
      <c r="G824" s="100">
        <v>40407</v>
      </c>
      <c r="H824" s="14">
        <f t="shared" si="36"/>
        <v>72.28891820580475</v>
      </c>
      <c r="I824" s="14">
        <f t="shared" si="37"/>
        <v>97.46509129967777</v>
      </c>
      <c r="J824" s="14">
        <f t="shared" si="38"/>
        <v>92.68124677113828</v>
      </c>
    </row>
    <row r="825" spans="1:10" ht="12">
      <c r="A825" s="100">
        <v>40408</v>
      </c>
      <c r="B825">
        <v>109.79</v>
      </c>
      <c r="C825">
        <v>45.55</v>
      </c>
      <c r="D825">
        <v>54.12</v>
      </c>
      <c r="G825" s="100">
        <v>40408</v>
      </c>
      <c r="H825" s="14">
        <f t="shared" si="36"/>
        <v>72.4208443271768</v>
      </c>
      <c r="I825" s="14">
        <f t="shared" si="37"/>
        <v>97.85177228786252</v>
      </c>
      <c r="J825" s="14">
        <f t="shared" si="38"/>
        <v>93.19786464611674</v>
      </c>
    </row>
    <row r="826" spans="1:10" ht="12">
      <c r="A826" s="100">
        <v>40409</v>
      </c>
      <c r="B826">
        <v>107.88</v>
      </c>
      <c r="C826">
        <v>44.86</v>
      </c>
      <c r="D826">
        <v>53.43</v>
      </c>
      <c r="G826" s="100">
        <v>40409</v>
      </c>
      <c r="H826" s="14">
        <f t="shared" si="36"/>
        <v>71.16094986807387</v>
      </c>
      <c r="I826" s="14">
        <f t="shared" si="37"/>
        <v>96.36949516648765</v>
      </c>
      <c r="J826" s="14">
        <f t="shared" si="38"/>
        <v>92.00964353366626</v>
      </c>
    </row>
    <row r="827" spans="1:10" ht="12">
      <c r="A827" s="100">
        <v>40410</v>
      </c>
      <c r="B827">
        <v>107.53</v>
      </c>
      <c r="C827">
        <v>44.92</v>
      </c>
      <c r="D827">
        <v>53.54</v>
      </c>
      <c r="G827" s="100">
        <v>40410</v>
      </c>
      <c r="H827" s="14">
        <f t="shared" si="36"/>
        <v>70.93007915567283</v>
      </c>
      <c r="I827" s="14">
        <f t="shared" si="37"/>
        <v>96.49838882921591</v>
      </c>
      <c r="J827" s="14">
        <f t="shared" si="38"/>
        <v>92.19907008782504</v>
      </c>
    </row>
    <row r="828" spans="1:10" ht="12">
      <c r="A828" s="100">
        <v>40413</v>
      </c>
      <c r="B828">
        <v>107.12</v>
      </c>
      <c r="C828">
        <v>44.48</v>
      </c>
      <c r="D828">
        <v>53</v>
      </c>
      <c r="G828" s="100">
        <v>40413</v>
      </c>
      <c r="H828" s="14">
        <f t="shared" si="36"/>
        <v>70.65963060686016</v>
      </c>
      <c r="I828" s="14">
        <f t="shared" si="37"/>
        <v>95.55316863587541</v>
      </c>
      <c r="J828" s="14">
        <f t="shared" si="38"/>
        <v>91.26915791286379</v>
      </c>
    </row>
    <row r="829" spans="1:10" ht="12">
      <c r="A829" s="100">
        <v>40414</v>
      </c>
      <c r="B829">
        <v>105.53</v>
      </c>
      <c r="C829">
        <v>43.65</v>
      </c>
      <c r="D829">
        <v>52.1</v>
      </c>
      <c r="G829" s="100">
        <v>40414</v>
      </c>
      <c r="H829" s="14">
        <f t="shared" si="36"/>
        <v>69.6108179419525</v>
      </c>
      <c r="I829" s="14">
        <f t="shared" si="37"/>
        <v>93.77013963480128</v>
      </c>
      <c r="J829" s="14">
        <f t="shared" si="38"/>
        <v>89.71930428792837</v>
      </c>
    </row>
    <row r="830" spans="1:10" ht="12">
      <c r="A830" s="100">
        <v>40415</v>
      </c>
      <c r="B830">
        <v>105.94</v>
      </c>
      <c r="C830">
        <v>44.07</v>
      </c>
      <c r="D830">
        <v>52.42</v>
      </c>
      <c r="G830" s="100">
        <v>40415</v>
      </c>
      <c r="H830" s="14">
        <f t="shared" si="36"/>
        <v>69.88126649076517</v>
      </c>
      <c r="I830" s="14">
        <f t="shared" si="37"/>
        <v>94.67239527389904</v>
      </c>
      <c r="J830" s="14">
        <f t="shared" si="38"/>
        <v>90.27036335457207</v>
      </c>
    </row>
    <row r="831" spans="1:10" ht="12">
      <c r="A831" s="100">
        <v>40416</v>
      </c>
      <c r="B831">
        <v>105.23</v>
      </c>
      <c r="C831">
        <v>43.54</v>
      </c>
      <c r="D831">
        <v>51.85</v>
      </c>
      <c r="G831" s="100">
        <v>40416</v>
      </c>
      <c r="H831" s="14">
        <f t="shared" si="36"/>
        <v>69.41292875989447</v>
      </c>
      <c r="I831" s="14">
        <f t="shared" si="37"/>
        <v>93.53383458646617</v>
      </c>
      <c r="J831" s="14">
        <f t="shared" si="38"/>
        <v>89.28878939211296</v>
      </c>
    </row>
    <row r="832" spans="1:10" ht="12">
      <c r="A832" s="100">
        <v>40417</v>
      </c>
      <c r="B832">
        <v>106.86</v>
      </c>
      <c r="C832">
        <v>44.07</v>
      </c>
      <c r="D832">
        <v>52.48</v>
      </c>
      <c r="G832" s="100">
        <v>40417</v>
      </c>
      <c r="H832" s="14">
        <f t="shared" si="36"/>
        <v>70.48812664907652</v>
      </c>
      <c r="I832" s="14">
        <f t="shared" si="37"/>
        <v>94.67239527389904</v>
      </c>
      <c r="J832" s="14">
        <f t="shared" si="38"/>
        <v>90.37368692956775</v>
      </c>
    </row>
    <row r="833" spans="1:10" ht="12">
      <c r="A833" s="100">
        <v>40420</v>
      </c>
      <c r="B833">
        <v>105.31</v>
      </c>
      <c r="C833">
        <v>43.61</v>
      </c>
      <c r="D833">
        <v>51.84</v>
      </c>
      <c r="G833" s="100">
        <v>40420</v>
      </c>
      <c r="H833" s="14">
        <f t="shared" si="36"/>
        <v>69.46569920844328</v>
      </c>
      <c r="I833" s="14">
        <f t="shared" si="37"/>
        <v>93.6842105263158</v>
      </c>
      <c r="J833" s="14">
        <f t="shared" si="38"/>
        <v>89.27156879628035</v>
      </c>
    </row>
    <row r="834" spans="1:10" ht="12">
      <c r="A834" s="100">
        <v>40421</v>
      </c>
      <c r="B834">
        <v>105.31</v>
      </c>
      <c r="C834">
        <v>43.46</v>
      </c>
      <c r="D834">
        <v>51.54</v>
      </c>
      <c r="G834" s="100">
        <v>40421</v>
      </c>
      <c r="H834" s="14">
        <f t="shared" si="36"/>
        <v>69.46569920844328</v>
      </c>
      <c r="I834" s="14">
        <f t="shared" si="37"/>
        <v>93.36197636949517</v>
      </c>
      <c r="J834" s="14">
        <f t="shared" si="38"/>
        <v>88.75495092130188</v>
      </c>
    </row>
    <row r="835" spans="1:10" ht="12">
      <c r="A835" s="100">
        <v>40422</v>
      </c>
      <c r="B835">
        <v>108.46</v>
      </c>
      <c r="C835">
        <v>44.76</v>
      </c>
      <c r="D835">
        <v>52.89</v>
      </c>
      <c r="G835" s="100">
        <v>40422</v>
      </c>
      <c r="H835" s="14">
        <f t="shared" si="36"/>
        <v>71.54353562005277</v>
      </c>
      <c r="I835" s="14">
        <f t="shared" si="37"/>
        <v>96.1546723952739</v>
      </c>
      <c r="J835" s="14">
        <f t="shared" si="38"/>
        <v>91.079731358705</v>
      </c>
    </row>
    <row r="836" spans="1:10" ht="12">
      <c r="A836" s="100">
        <v>40423</v>
      </c>
      <c r="B836">
        <v>109.47</v>
      </c>
      <c r="C836">
        <v>45.26</v>
      </c>
      <c r="D836">
        <v>53.32</v>
      </c>
      <c r="G836" s="100">
        <v>40423</v>
      </c>
      <c r="H836" s="14">
        <f t="shared" si="36"/>
        <v>72.20976253298154</v>
      </c>
      <c r="I836" s="14">
        <f t="shared" si="37"/>
        <v>97.22878625134264</v>
      </c>
      <c r="J836" s="14">
        <f t="shared" si="38"/>
        <v>91.82021697950749</v>
      </c>
    </row>
    <row r="837" spans="1:10" ht="12">
      <c r="A837" s="100">
        <v>40424</v>
      </c>
      <c r="B837">
        <v>110.89</v>
      </c>
      <c r="C837">
        <v>46.01</v>
      </c>
      <c r="D837">
        <v>54.26</v>
      </c>
      <c r="G837" s="100">
        <v>40424</v>
      </c>
      <c r="H837" s="14">
        <f aca="true" t="shared" si="39" ref="H837:H900">B837/$B$4*100</f>
        <v>73.14643799472296</v>
      </c>
      <c r="I837" s="14">
        <f aca="true" t="shared" si="40" ref="I837:I900">C837/$C$4*100</f>
        <v>98.83995703544576</v>
      </c>
      <c r="J837" s="14">
        <f aca="true" t="shared" si="41" ref="J837:J900">D837/$D$4*100</f>
        <v>93.43895298777338</v>
      </c>
    </row>
    <row r="838" spans="1:10" ht="12">
      <c r="A838" s="100">
        <v>40428</v>
      </c>
      <c r="B838">
        <v>109.64</v>
      </c>
      <c r="C838">
        <v>45.7</v>
      </c>
      <c r="D838">
        <v>53.83</v>
      </c>
      <c r="G838" s="100">
        <v>40428</v>
      </c>
      <c r="H838" s="14">
        <f t="shared" si="39"/>
        <v>72.32189973614777</v>
      </c>
      <c r="I838" s="14">
        <f t="shared" si="40"/>
        <v>98.17400644468314</v>
      </c>
      <c r="J838" s="14">
        <f t="shared" si="41"/>
        <v>92.69846736697089</v>
      </c>
    </row>
    <row r="839" spans="1:10" ht="12">
      <c r="A839" s="100">
        <v>40429</v>
      </c>
      <c r="B839">
        <v>110.41</v>
      </c>
      <c r="C839">
        <v>46.25</v>
      </c>
      <c r="D839">
        <v>54.08</v>
      </c>
      <c r="G839" s="100">
        <v>40429</v>
      </c>
      <c r="H839" s="14">
        <f t="shared" si="39"/>
        <v>72.82981530343008</v>
      </c>
      <c r="I839" s="14">
        <f t="shared" si="40"/>
        <v>99.35553168635876</v>
      </c>
      <c r="J839" s="14">
        <f t="shared" si="41"/>
        <v>93.12898226278628</v>
      </c>
    </row>
    <row r="840" spans="1:10" ht="12">
      <c r="A840" s="100">
        <v>40430</v>
      </c>
      <c r="B840">
        <v>110.92</v>
      </c>
      <c r="C840">
        <v>46.43</v>
      </c>
      <c r="D840">
        <v>54.21</v>
      </c>
      <c r="G840" s="100">
        <v>40430</v>
      </c>
      <c r="H840" s="14">
        <f t="shared" si="39"/>
        <v>73.16622691292876</v>
      </c>
      <c r="I840" s="14">
        <f t="shared" si="40"/>
        <v>99.74221267454351</v>
      </c>
      <c r="J840" s="14">
        <f t="shared" si="41"/>
        <v>93.3528500086103</v>
      </c>
    </row>
    <row r="841" spans="1:10" ht="12">
      <c r="A841" s="100">
        <v>40431</v>
      </c>
      <c r="B841">
        <v>111.48</v>
      </c>
      <c r="C841">
        <v>46.6</v>
      </c>
      <c r="D841">
        <v>54.19</v>
      </c>
      <c r="G841" s="100">
        <v>40431</v>
      </c>
      <c r="H841" s="14">
        <f t="shared" si="39"/>
        <v>73.53562005277045</v>
      </c>
      <c r="I841" s="14">
        <f t="shared" si="40"/>
        <v>100.10741138560688</v>
      </c>
      <c r="J841" s="14">
        <f t="shared" si="41"/>
        <v>93.31840881694507</v>
      </c>
    </row>
    <row r="842" spans="1:10" ht="12">
      <c r="A842" s="100">
        <v>40434</v>
      </c>
      <c r="B842">
        <v>112.72</v>
      </c>
      <c r="C842">
        <v>47.25</v>
      </c>
      <c r="D842">
        <v>55.42</v>
      </c>
      <c r="G842" s="100">
        <v>40434</v>
      </c>
      <c r="H842" s="14">
        <f t="shared" si="39"/>
        <v>74.35356200527706</v>
      </c>
      <c r="I842" s="14">
        <f t="shared" si="40"/>
        <v>101.50375939849626</v>
      </c>
      <c r="J842" s="14">
        <f t="shared" si="41"/>
        <v>95.43654210435682</v>
      </c>
    </row>
    <row r="843" spans="1:10" ht="12">
      <c r="A843" s="100">
        <v>40435</v>
      </c>
      <c r="B843">
        <v>112.65</v>
      </c>
      <c r="C843">
        <v>47.45</v>
      </c>
      <c r="D843">
        <v>55.66</v>
      </c>
      <c r="G843" s="100">
        <v>40435</v>
      </c>
      <c r="H843" s="14">
        <f t="shared" si="39"/>
        <v>74.30738786279683</v>
      </c>
      <c r="I843" s="14">
        <f t="shared" si="40"/>
        <v>101.93340494092375</v>
      </c>
      <c r="J843" s="14">
        <f t="shared" si="41"/>
        <v>95.84983640433958</v>
      </c>
    </row>
    <row r="844" spans="1:10" ht="12">
      <c r="A844" s="100">
        <v>40436</v>
      </c>
      <c r="B844">
        <v>113.08</v>
      </c>
      <c r="C844">
        <v>47.75</v>
      </c>
      <c r="D844">
        <v>55.98</v>
      </c>
      <c r="G844" s="100">
        <v>40436</v>
      </c>
      <c r="H844" s="14">
        <f t="shared" si="39"/>
        <v>74.5910290237467</v>
      </c>
      <c r="I844" s="14">
        <f t="shared" si="40"/>
        <v>102.577873254565</v>
      </c>
      <c r="J844" s="14">
        <f t="shared" si="41"/>
        <v>96.4008954709833</v>
      </c>
    </row>
    <row r="845" spans="1:10" ht="12">
      <c r="A845" s="100">
        <v>40437</v>
      </c>
      <c r="B845">
        <v>113.05</v>
      </c>
      <c r="C845">
        <v>47.94</v>
      </c>
      <c r="D845">
        <v>56.36</v>
      </c>
      <c r="G845" s="100">
        <v>40437</v>
      </c>
      <c r="H845" s="14">
        <f t="shared" si="39"/>
        <v>74.57124010554091</v>
      </c>
      <c r="I845" s="14">
        <f t="shared" si="40"/>
        <v>102.9860365198711</v>
      </c>
      <c r="J845" s="14">
        <f t="shared" si="41"/>
        <v>97.0552781126227</v>
      </c>
    </row>
    <row r="846" spans="1:10" ht="12">
      <c r="A846" s="100">
        <v>40438</v>
      </c>
      <c r="B846">
        <v>112.49</v>
      </c>
      <c r="C846">
        <v>47.99</v>
      </c>
      <c r="D846">
        <v>56.59</v>
      </c>
      <c r="G846" s="100">
        <v>40438</v>
      </c>
      <c r="H846" s="14">
        <f t="shared" si="39"/>
        <v>74.2018469656992</v>
      </c>
      <c r="I846" s="14">
        <f t="shared" si="40"/>
        <v>103.09344790547799</v>
      </c>
      <c r="J846" s="14">
        <f t="shared" si="41"/>
        <v>97.45135181677287</v>
      </c>
    </row>
    <row r="847" spans="1:10" ht="12">
      <c r="A847" s="100">
        <v>40441</v>
      </c>
      <c r="B847">
        <v>114.21</v>
      </c>
      <c r="C847">
        <v>48.83</v>
      </c>
      <c r="D847">
        <v>57.39</v>
      </c>
      <c r="G847" s="100">
        <v>40441</v>
      </c>
      <c r="H847" s="14">
        <f t="shared" si="39"/>
        <v>75.33641160949868</v>
      </c>
      <c r="I847" s="14">
        <f t="shared" si="40"/>
        <v>104.89795918367346</v>
      </c>
      <c r="J847" s="14">
        <f t="shared" si="41"/>
        <v>98.82899948338213</v>
      </c>
    </row>
    <row r="848" spans="1:10" ht="12">
      <c r="A848" s="100">
        <v>40442</v>
      </c>
      <c r="B848">
        <v>113.98</v>
      </c>
      <c r="C848">
        <v>48.82</v>
      </c>
      <c r="D848">
        <v>57.3</v>
      </c>
      <c r="G848" s="100">
        <v>40442</v>
      </c>
      <c r="H848" s="14">
        <f t="shared" si="39"/>
        <v>75.18469656992085</v>
      </c>
      <c r="I848" s="14">
        <f t="shared" si="40"/>
        <v>104.87647690655211</v>
      </c>
      <c r="J848" s="14">
        <f t="shared" si="41"/>
        <v>98.67401412088857</v>
      </c>
    </row>
    <row r="849" spans="1:10" ht="12">
      <c r="A849" s="100">
        <v>40443</v>
      </c>
      <c r="B849">
        <v>113.42</v>
      </c>
      <c r="C849">
        <v>48.69</v>
      </c>
      <c r="D849">
        <v>56.98</v>
      </c>
      <c r="G849" s="100">
        <v>40443</v>
      </c>
      <c r="H849" s="14">
        <f t="shared" si="39"/>
        <v>74.81530343007915</v>
      </c>
      <c r="I849" s="14">
        <f t="shared" si="40"/>
        <v>104.59720730397422</v>
      </c>
      <c r="J849" s="14">
        <f t="shared" si="41"/>
        <v>98.12295505424487</v>
      </c>
    </row>
    <row r="850" spans="1:10" ht="12">
      <c r="A850" s="100">
        <v>40444</v>
      </c>
      <c r="B850">
        <v>112.5</v>
      </c>
      <c r="C850">
        <v>48.67</v>
      </c>
      <c r="D850">
        <v>56.89</v>
      </c>
      <c r="G850" s="100">
        <v>40444</v>
      </c>
      <c r="H850" s="14">
        <f t="shared" si="39"/>
        <v>74.2084432717678</v>
      </c>
      <c r="I850" s="14">
        <f t="shared" si="40"/>
        <v>104.55424274973149</v>
      </c>
      <c r="J850" s="14">
        <f t="shared" si="41"/>
        <v>97.96796969175134</v>
      </c>
    </row>
    <row r="851" spans="1:10" ht="12">
      <c r="A851" s="100">
        <v>40445</v>
      </c>
      <c r="B851">
        <v>114.82</v>
      </c>
      <c r="C851">
        <v>49.66</v>
      </c>
      <c r="D851">
        <v>58.11</v>
      </c>
      <c r="G851" s="100">
        <v>40445</v>
      </c>
      <c r="H851" s="14">
        <f t="shared" si="39"/>
        <v>75.73878627968338</v>
      </c>
      <c r="I851" s="14">
        <f t="shared" si="40"/>
        <v>106.68098818474758</v>
      </c>
      <c r="J851" s="14">
        <f t="shared" si="41"/>
        <v>100.06888238333048</v>
      </c>
    </row>
    <row r="852" spans="1:10" ht="12">
      <c r="A852" s="100">
        <v>40448</v>
      </c>
      <c r="B852">
        <v>114.27</v>
      </c>
      <c r="C852">
        <v>49.39</v>
      </c>
      <c r="D852">
        <v>58.03</v>
      </c>
      <c r="G852" s="100">
        <v>40448</v>
      </c>
      <c r="H852" s="14">
        <f t="shared" si="39"/>
        <v>75.37598944591028</v>
      </c>
      <c r="I852" s="14">
        <f t="shared" si="40"/>
        <v>106.10096670247047</v>
      </c>
      <c r="J852" s="14">
        <f t="shared" si="41"/>
        <v>99.93111761666954</v>
      </c>
    </row>
    <row r="853" spans="1:10" ht="12">
      <c r="A853" s="100">
        <v>40449</v>
      </c>
      <c r="B853">
        <v>114.67</v>
      </c>
      <c r="C853">
        <v>49.37</v>
      </c>
      <c r="D853">
        <v>58.15</v>
      </c>
      <c r="G853" s="100">
        <v>40449</v>
      </c>
      <c r="H853" s="14">
        <f t="shared" si="39"/>
        <v>75.63984168865436</v>
      </c>
      <c r="I853" s="14">
        <f t="shared" si="40"/>
        <v>106.05800214822771</v>
      </c>
      <c r="J853" s="14">
        <f t="shared" si="41"/>
        <v>100.13776476666092</v>
      </c>
    </row>
    <row r="854" spans="1:10" ht="12">
      <c r="A854" s="100">
        <v>40450</v>
      </c>
      <c r="B854">
        <v>114.47</v>
      </c>
      <c r="C854">
        <v>49.29</v>
      </c>
      <c r="D854">
        <v>58.16</v>
      </c>
      <c r="G854" s="100">
        <v>40450</v>
      </c>
      <c r="H854" s="14">
        <f t="shared" si="39"/>
        <v>75.50791556728232</v>
      </c>
      <c r="I854" s="14">
        <f t="shared" si="40"/>
        <v>105.88614393125673</v>
      </c>
      <c r="J854" s="14">
        <f t="shared" si="41"/>
        <v>100.15498536249355</v>
      </c>
    </row>
    <row r="855" spans="1:10" ht="12">
      <c r="A855" s="100">
        <v>40451</v>
      </c>
      <c r="B855">
        <v>114.13</v>
      </c>
      <c r="C855">
        <v>49.07</v>
      </c>
      <c r="D855">
        <v>57.85</v>
      </c>
      <c r="G855" s="100">
        <v>40451</v>
      </c>
      <c r="H855" s="14">
        <f t="shared" si="39"/>
        <v>75.28364116094987</v>
      </c>
      <c r="I855" s="14">
        <f t="shared" si="40"/>
        <v>105.41353383458647</v>
      </c>
      <c r="J855" s="14">
        <f t="shared" si="41"/>
        <v>99.62114689168246</v>
      </c>
    </row>
    <row r="856" spans="1:10" ht="12">
      <c r="A856" s="100">
        <v>40452</v>
      </c>
      <c r="B856">
        <v>114.61</v>
      </c>
      <c r="C856">
        <v>49.01</v>
      </c>
      <c r="D856">
        <v>57.81</v>
      </c>
      <c r="G856" s="100">
        <v>40452</v>
      </c>
      <c r="H856" s="14">
        <f t="shared" si="39"/>
        <v>75.60026385224275</v>
      </c>
      <c r="I856" s="14">
        <f t="shared" si="40"/>
        <v>105.28464017185821</v>
      </c>
      <c r="J856" s="14">
        <f t="shared" si="41"/>
        <v>99.552264508352</v>
      </c>
    </row>
    <row r="857" spans="1:10" ht="12">
      <c r="A857" s="100">
        <v>40455</v>
      </c>
      <c r="B857">
        <v>113.75</v>
      </c>
      <c r="C857">
        <v>48.48</v>
      </c>
      <c r="D857">
        <v>57.19</v>
      </c>
      <c r="G857" s="100">
        <v>40455</v>
      </c>
      <c r="H857" s="14">
        <f t="shared" si="39"/>
        <v>75.03298153034301</v>
      </c>
      <c r="I857" s="14">
        <f t="shared" si="40"/>
        <v>104.14607948442536</v>
      </c>
      <c r="J857" s="14">
        <f t="shared" si="41"/>
        <v>98.48458756672981</v>
      </c>
    </row>
    <row r="858" spans="1:10" ht="12">
      <c r="A858" s="100">
        <v>40456</v>
      </c>
      <c r="B858">
        <v>116.04</v>
      </c>
      <c r="C858">
        <v>49.66</v>
      </c>
      <c r="D858">
        <v>58.43</v>
      </c>
      <c r="G858" s="100">
        <v>40456</v>
      </c>
      <c r="H858" s="14">
        <f t="shared" si="39"/>
        <v>76.54353562005278</v>
      </c>
      <c r="I858" s="14">
        <f t="shared" si="40"/>
        <v>106.68098818474758</v>
      </c>
      <c r="J858" s="14">
        <f t="shared" si="41"/>
        <v>100.61994144997416</v>
      </c>
    </row>
    <row r="859" spans="1:10" ht="12">
      <c r="A859" s="100">
        <v>40457</v>
      </c>
      <c r="B859">
        <v>116.03</v>
      </c>
      <c r="C859">
        <v>49.23</v>
      </c>
      <c r="D859">
        <v>57.98</v>
      </c>
      <c r="G859" s="100">
        <v>40457</v>
      </c>
      <c r="H859" s="14">
        <f t="shared" si="39"/>
        <v>76.53693931398418</v>
      </c>
      <c r="I859" s="14">
        <f t="shared" si="40"/>
        <v>105.75725026852847</v>
      </c>
      <c r="J859" s="14">
        <f t="shared" si="41"/>
        <v>99.84501463750645</v>
      </c>
    </row>
    <row r="860" spans="1:10" ht="12">
      <c r="A860" s="100">
        <v>40458</v>
      </c>
      <c r="B860">
        <v>115.89</v>
      </c>
      <c r="C860">
        <v>49.41</v>
      </c>
      <c r="D860">
        <v>58.13</v>
      </c>
      <c r="G860" s="100">
        <v>40458</v>
      </c>
      <c r="H860" s="14">
        <f t="shared" si="39"/>
        <v>76.44459102902374</v>
      </c>
      <c r="I860" s="14">
        <f t="shared" si="40"/>
        <v>106.14393125671322</v>
      </c>
      <c r="J860" s="14">
        <f t="shared" si="41"/>
        <v>100.1033235749957</v>
      </c>
    </row>
    <row r="861" spans="1:10" ht="12">
      <c r="A861" s="100">
        <v>40459</v>
      </c>
      <c r="B861">
        <v>116.54</v>
      </c>
      <c r="C861">
        <v>49.75</v>
      </c>
      <c r="D861">
        <v>58.59</v>
      </c>
      <c r="G861" s="100">
        <v>40459</v>
      </c>
      <c r="H861" s="14">
        <f t="shared" si="39"/>
        <v>76.87335092348285</v>
      </c>
      <c r="I861" s="14">
        <f t="shared" si="40"/>
        <v>106.87432867883997</v>
      </c>
      <c r="J861" s="14">
        <f t="shared" si="41"/>
        <v>100.89547098329604</v>
      </c>
    </row>
    <row r="862" spans="1:10" ht="12">
      <c r="A862" s="100">
        <v>40462</v>
      </c>
      <c r="B862">
        <v>116.65</v>
      </c>
      <c r="C862">
        <v>49.77</v>
      </c>
      <c r="D862">
        <v>58.63</v>
      </c>
      <c r="G862" s="100">
        <v>40462</v>
      </c>
      <c r="H862" s="14">
        <f t="shared" si="39"/>
        <v>76.94591029023748</v>
      </c>
      <c r="I862" s="14">
        <f t="shared" si="40"/>
        <v>106.91729323308272</v>
      </c>
      <c r="J862" s="14">
        <f t="shared" si="41"/>
        <v>100.96435336662648</v>
      </c>
    </row>
    <row r="863" spans="1:10" ht="12">
      <c r="A863" s="100">
        <v>40463</v>
      </c>
      <c r="B863">
        <v>117.01</v>
      </c>
      <c r="C863">
        <v>50.11</v>
      </c>
      <c r="D863">
        <v>59.1</v>
      </c>
      <c r="G863" s="100">
        <v>40463</v>
      </c>
      <c r="H863" s="14">
        <f t="shared" si="39"/>
        <v>77.18337730870714</v>
      </c>
      <c r="I863" s="14">
        <f t="shared" si="40"/>
        <v>107.64769065520944</v>
      </c>
      <c r="J863" s="14">
        <f t="shared" si="41"/>
        <v>101.77372137075945</v>
      </c>
    </row>
    <row r="864" spans="1:10" ht="12">
      <c r="A864" s="100">
        <v>40464</v>
      </c>
      <c r="B864">
        <v>117.92</v>
      </c>
      <c r="C864">
        <v>50.52</v>
      </c>
      <c r="D864">
        <v>59.67</v>
      </c>
      <c r="G864" s="100">
        <v>40464</v>
      </c>
      <c r="H864" s="14">
        <f t="shared" si="39"/>
        <v>77.78364116094987</v>
      </c>
      <c r="I864" s="14">
        <f t="shared" si="40"/>
        <v>108.52846401718583</v>
      </c>
      <c r="J864" s="14">
        <f t="shared" si="41"/>
        <v>102.75529533321853</v>
      </c>
    </row>
    <row r="865" spans="1:10" ht="12">
      <c r="A865" s="100">
        <v>40465</v>
      </c>
      <c r="B865">
        <v>117.46</v>
      </c>
      <c r="C865">
        <v>50.42</v>
      </c>
      <c r="D865">
        <v>59.62</v>
      </c>
      <c r="G865" s="100">
        <v>40465</v>
      </c>
      <c r="H865" s="14">
        <f t="shared" si="39"/>
        <v>77.4802110817942</v>
      </c>
      <c r="I865" s="14">
        <f t="shared" si="40"/>
        <v>108.3136412459721</v>
      </c>
      <c r="J865" s="14">
        <f t="shared" si="41"/>
        <v>102.66919235405545</v>
      </c>
    </row>
    <row r="866" spans="1:10" ht="12">
      <c r="A866" s="100">
        <v>40466</v>
      </c>
      <c r="B866">
        <v>117.7</v>
      </c>
      <c r="C866">
        <v>51.49</v>
      </c>
      <c r="D866">
        <v>60.84</v>
      </c>
      <c r="G866" s="100">
        <v>40466</v>
      </c>
      <c r="H866" s="14">
        <f t="shared" si="39"/>
        <v>77.63852242744063</v>
      </c>
      <c r="I866" s="14">
        <f t="shared" si="40"/>
        <v>110.6122448979592</v>
      </c>
      <c r="J866" s="14">
        <f t="shared" si="41"/>
        <v>104.77010504563458</v>
      </c>
    </row>
    <row r="867" spans="1:10" ht="12">
      <c r="A867" s="100">
        <v>40469</v>
      </c>
      <c r="B867">
        <v>118.28</v>
      </c>
      <c r="C867">
        <v>51.3</v>
      </c>
      <c r="D867">
        <v>61</v>
      </c>
      <c r="G867" s="100">
        <v>40469</v>
      </c>
      <c r="H867" s="14">
        <f t="shared" si="39"/>
        <v>78.02110817941953</v>
      </c>
      <c r="I867" s="14">
        <f t="shared" si="40"/>
        <v>110.20408163265307</v>
      </c>
      <c r="J867" s="14">
        <f t="shared" si="41"/>
        <v>105.04563457895644</v>
      </c>
    </row>
    <row r="868" spans="1:10" ht="12">
      <c r="A868" s="100">
        <v>40470</v>
      </c>
      <c r="B868">
        <v>116.73</v>
      </c>
      <c r="C868">
        <v>50.82</v>
      </c>
      <c r="D868">
        <v>60.02</v>
      </c>
      <c r="G868" s="100">
        <v>40470</v>
      </c>
      <c r="H868" s="14">
        <f t="shared" si="39"/>
        <v>76.99868073878629</v>
      </c>
      <c r="I868" s="14">
        <f t="shared" si="40"/>
        <v>109.17293233082708</v>
      </c>
      <c r="J868" s="14">
        <f t="shared" si="41"/>
        <v>103.35801618736009</v>
      </c>
    </row>
    <row r="869" spans="1:10" ht="12">
      <c r="A869" s="100">
        <v>40471</v>
      </c>
      <c r="B869">
        <v>117.87</v>
      </c>
      <c r="C869">
        <v>51.19</v>
      </c>
      <c r="D869">
        <v>60.36</v>
      </c>
      <c r="G869" s="100">
        <v>40471</v>
      </c>
      <c r="H869" s="14">
        <f t="shared" si="39"/>
        <v>77.75065963060686</v>
      </c>
      <c r="I869" s="14">
        <f t="shared" si="40"/>
        <v>109.96777658431793</v>
      </c>
      <c r="J869" s="14">
        <f t="shared" si="41"/>
        <v>103.94351644566902</v>
      </c>
    </row>
    <row r="870" spans="1:10" ht="12">
      <c r="A870" s="100">
        <v>40472</v>
      </c>
      <c r="B870">
        <v>118.13</v>
      </c>
      <c r="C870">
        <v>51.29</v>
      </c>
      <c r="D870">
        <v>60.4</v>
      </c>
      <c r="G870" s="100">
        <v>40472</v>
      </c>
      <c r="H870" s="14">
        <f t="shared" si="39"/>
        <v>77.9221635883905</v>
      </c>
      <c r="I870" s="14">
        <f t="shared" si="40"/>
        <v>110.18259935553169</v>
      </c>
      <c r="J870" s="14">
        <f t="shared" si="41"/>
        <v>104.01239882899948</v>
      </c>
    </row>
    <row r="871" spans="1:10" ht="12">
      <c r="A871" s="100">
        <v>40473</v>
      </c>
      <c r="B871">
        <v>118.35</v>
      </c>
      <c r="C871">
        <v>51.64</v>
      </c>
      <c r="D871">
        <v>60.88</v>
      </c>
      <c r="G871" s="100">
        <v>40473</v>
      </c>
      <c r="H871" s="14">
        <f t="shared" si="39"/>
        <v>78.06728232189974</v>
      </c>
      <c r="I871" s="14">
        <f t="shared" si="40"/>
        <v>110.93447905477983</v>
      </c>
      <c r="J871" s="14">
        <f t="shared" si="41"/>
        <v>104.83898742896504</v>
      </c>
    </row>
    <row r="872" spans="1:10" ht="12">
      <c r="A872" s="100">
        <v>40476</v>
      </c>
      <c r="B872">
        <v>118.7</v>
      </c>
      <c r="C872">
        <v>51.89</v>
      </c>
      <c r="D872">
        <v>61.11</v>
      </c>
      <c r="G872" s="100">
        <v>40476</v>
      </c>
      <c r="H872" s="14">
        <f t="shared" si="39"/>
        <v>78.2981530343008</v>
      </c>
      <c r="I872" s="14">
        <f t="shared" si="40"/>
        <v>111.47153598281419</v>
      </c>
      <c r="J872" s="14">
        <f t="shared" si="41"/>
        <v>105.23506113311521</v>
      </c>
    </row>
    <row r="873" spans="1:10" ht="12">
      <c r="A873" s="100">
        <v>40477</v>
      </c>
      <c r="B873">
        <v>118.72</v>
      </c>
      <c r="C873">
        <v>52.03</v>
      </c>
      <c r="D873">
        <v>61.13</v>
      </c>
      <c r="G873" s="100">
        <v>40477</v>
      </c>
      <c r="H873" s="14">
        <f t="shared" si="39"/>
        <v>78.311345646438</v>
      </c>
      <c r="I873" s="14">
        <f t="shared" si="40"/>
        <v>111.77228786251344</v>
      </c>
      <c r="J873" s="14">
        <f t="shared" si="41"/>
        <v>105.26950232478045</v>
      </c>
    </row>
    <row r="874" spans="1:10" ht="12">
      <c r="A874" s="100">
        <v>40478</v>
      </c>
      <c r="B874">
        <v>118.38</v>
      </c>
      <c r="C874">
        <v>52.19</v>
      </c>
      <c r="D874">
        <v>61.54</v>
      </c>
      <c r="G874" s="100">
        <v>40478</v>
      </c>
      <c r="H874" s="14">
        <f t="shared" si="39"/>
        <v>78.08707124010554</v>
      </c>
      <c r="I874" s="14">
        <f t="shared" si="40"/>
        <v>112.11600429645543</v>
      </c>
      <c r="J874" s="14">
        <f t="shared" si="41"/>
        <v>105.9755467539177</v>
      </c>
    </row>
    <row r="875" spans="1:10" ht="12">
      <c r="A875" s="100">
        <v>40479</v>
      </c>
      <c r="B875">
        <v>118.4</v>
      </c>
      <c r="C875">
        <v>52.3</v>
      </c>
      <c r="D875">
        <v>61.58</v>
      </c>
      <c r="G875" s="100">
        <v>40479</v>
      </c>
      <c r="H875" s="14">
        <f t="shared" si="39"/>
        <v>78.10026385224275</v>
      </c>
      <c r="I875" s="14">
        <f t="shared" si="40"/>
        <v>112.35230934479054</v>
      </c>
      <c r="J875" s="14">
        <f t="shared" si="41"/>
        <v>106.04442913724814</v>
      </c>
    </row>
    <row r="876" spans="1:10" ht="12">
      <c r="A876" s="100">
        <v>40480</v>
      </c>
      <c r="B876">
        <v>118.49</v>
      </c>
      <c r="C876">
        <v>52.18</v>
      </c>
      <c r="D876">
        <v>61.67</v>
      </c>
      <c r="G876" s="100">
        <v>40480</v>
      </c>
      <c r="H876" s="14">
        <f t="shared" si="39"/>
        <v>78.15963060686015</v>
      </c>
      <c r="I876" s="14">
        <f t="shared" si="40"/>
        <v>112.09452201933405</v>
      </c>
      <c r="J876" s="14">
        <f t="shared" si="41"/>
        <v>106.19941449974168</v>
      </c>
    </row>
    <row r="877" spans="1:10" ht="12">
      <c r="A877" s="100">
        <v>40483</v>
      </c>
      <c r="B877">
        <v>118.53</v>
      </c>
      <c r="C877">
        <v>52.22</v>
      </c>
      <c r="D877">
        <v>61.84</v>
      </c>
      <c r="G877" s="100">
        <v>40483</v>
      </c>
      <c r="H877" s="14">
        <f t="shared" si="39"/>
        <v>78.18601583113457</v>
      </c>
      <c r="I877" s="14">
        <f t="shared" si="40"/>
        <v>112.18045112781955</v>
      </c>
      <c r="J877" s="14">
        <f t="shared" si="41"/>
        <v>106.49216462889616</v>
      </c>
    </row>
    <row r="878" spans="1:10" ht="12">
      <c r="A878" s="100">
        <v>40484</v>
      </c>
      <c r="B878">
        <v>119.47</v>
      </c>
      <c r="C878">
        <v>52.78</v>
      </c>
      <c r="D878">
        <v>62.4</v>
      </c>
      <c r="G878" s="100">
        <v>40484</v>
      </c>
      <c r="H878" s="14">
        <f t="shared" si="39"/>
        <v>78.8060686015831</v>
      </c>
      <c r="I878" s="14">
        <f t="shared" si="40"/>
        <v>113.38345864661655</v>
      </c>
      <c r="J878" s="14">
        <f t="shared" si="41"/>
        <v>107.45651799552265</v>
      </c>
    </row>
    <row r="879" spans="1:10" ht="12">
      <c r="A879" s="100">
        <v>40485</v>
      </c>
      <c r="B879">
        <v>119.95</v>
      </c>
      <c r="C879">
        <v>53.02</v>
      </c>
      <c r="D879">
        <v>62.72</v>
      </c>
      <c r="G879" s="100">
        <v>40485</v>
      </c>
      <c r="H879" s="14">
        <f t="shared" si="39"/>
        <v>79.12269129287598</v>
      </c>
      <c r="I879" s="14">
        <f t="shared" si="40"/>
        <v>113.89903329752956</v>
      </c>
      <c r="J879" s="14">
        <f t="shared" si="41"/>
        <v>108.00757706216635</v>
      </c>
    </row>
    <row r="880" spans="1:10" ht="12">
      <c r="A880" s="100">
        <v>40486</v>
      </c>
      <c r="B880">
        <v>122.26</v>
      </c>
      <c r="C880">
        <v>53.67</v>
      </c>
      <c r="D880">
        <v>63.68</v>
      </c>
      <c r="G880" s="100">
        <v>40486</v>
      </c>
      <c r="H880" s="14">
        <f t="shared" si="39"/>
        <v>80.64643799472296</v>
      </c>
      <c r="I880" s="14">
        <f t="shared" si="40"/>
        <v>115.29538131041892</v>
      </c>
      <c r="J880" s="14">
        <f t="shared" si="41"/>
        <v>109.66075426209747</v>
      </c>
    </row>
    <row r="881" spans="1:10" ht="12">
      <c r="A881" s="100">
        <v>40487</v>
      </c>
      <c r="B881">
        <v>122.72</v>
      </c>
      <c r="C881">
        <v>53.67</v>
      </c>
      <c r="D881">
        <v>63.67</v>
      </c>
      <c r="G881" s="100">
        <v>40487</v>
      </c>
      <c r="H881" s="14">
        <f t="shared" si="39"/>
        <v>80.94986807387863</v>
      </c>
      <c r="I881" s="14">
        <f t="shared" si="40"/>
        <v>115.29538131041892</v>
      </c>
      <c r="J881" s="14">
        <f t="shared" si="41"/>
        <v>109.64353366626484</v>
      </c>
    </row>
    <row r="882" spans="1:10" ht="12">
      <c r="A882" s="100">
        <v>40490</v>
      </c>
      <c r="B882">
        <v>122.49</v>
      </c>
      <c r="C882">
        <v>53.74</v>
      </c>
      <c r="D882">
        <v>63.83</v>
      </c>
      <c r="G882" s="100">
        <v>40490</v>
      </c>
      <c r="H882" s="14">
        <f t="shared" si="39"/>
        <v>80.7981530343008</v>
      </c>
      <c r="I882" s="14">
        <f t="shared" si="40"/>
        <v>115.44575725026853</v>
      </c>
      <c r="J882" s="14">
        <f t="shared" si="41"/>
        <v>109.9190631995867</v>
      </c>
    </row>
    <row r="883" spans="1:10" ht="12">
      <c r="A883" s="100">
        <v>40491</v>
      </c>
      <c r="B883">
        <v>121.61</v>
      </c>
      <c r="C883">
        <v>53.45</v>
      </c>
      <c r="D883">
        <v>63.6</v>
      </c>
      <c r="G883" s="100">
        <v>40491</v>
      </c>
      <c r="H883" s="14">
        <f t="shared" si="39"/>
        <v>80.21767810026385</v>
      </c>
      <c r="I883" s="14">
        <f t="shared" si="40"/>
        <v>114.82277121374867</v>
      </c>
      <c r="J883" s="14">
        <f t="shared" si="41"/>
        <v>109.52298949543655</v>
      </c>
    </row>
    <row r="884" spans="1:10" ht="12">
      <c r="A884" s="100">
        <v>40492</v>
      </c>
      <c r="B884">
        <v>122.1</v>
      </c>
      <c r="C884">
        <v>53.72</v>
      </c>
      <c r="D884">
        <v>63.71</v>
      </c>
      <c r="G884" s="100">
        <v>40492</v>
      </c>
      <c r="H884" s="14">
        <f t="shared" si="39"/>
        <v>80.54089709762533</v>
      </c>
      <c r="I884" s="14">
        <f t="shared" si="40"/>
        <v>115.40279269602578</v>
      </c>
      <c r="J884" s="14">
        <f t="shared" si="41"/>
        <v>109.71241604959532</v>
      </c>
    </row>
    <row r="885" spans="1:10" ht="12">
      <c r="A885" s="100">
        <v>40493</v>
      </c>
      <c r="B885">
        <v>121.64</v>
      </c>
      <c r="C885">
        <v>53.38</v>
      </c>
      <c r="D885">
        <v>62.59</v>
      </c>
      <c r="G885" s="100">
        <v>40493</v>
      </c>
      <c r="H885" s="14">
        <f t="shared" si="39"/>
        <v>80.23746701846967</v>
      </c>
      <c r="I885" s="14">
        <f t="shared" si="40"/>
        <v>114.67239527389906</v>
      </c>
      <c r="J885" s="14">
        <f t="shared" si="41"/>
        <v>107.78370931634235</v>
      </c>
    </row>
    <row r="886" spans="1:10" ht="12">
      <c r="A886" s="100">
        <v>40494</v>
      </c>
      <c r="B886">
        <v>120.2</v>
      </c>
      <c r="C886">
        <v>52.51</v>
      </c>
      <c r="D886">
        <v>61.77</v>
      </c>
      <c r="G886" s="100">
        <v>40494</v>
      </c>
      <c r="H886" s="14">
        <f t="shared" si="39"/>
        <v>79.28759894459102</v>
      </c>
      <c r="I886" s="14">
        <f t="shared" si="40"/>
        <v>112.80343716433943</v>
      </c>
      <c r="J886" s="14">
        <f t="shared" si="41"/>
        <v>106.37162045806785</v>
      </c>
    </row>
    <row r="887" spans="1:10" ht="12">
      <c r="A887" s="100">
        <v>40497</v>
      </c>
      <c r="B887">
        <v>120.03</v>
      </c>
      <c r="C887">
        <v>52.31</v>
      </c>
      <c r="D887">
        <v>61.49</v>
      </c>
      <c r="G887" s="100">
        <v>40497</v>
      </c>
      <c r="H887" s="14">
        <f t="shared" si="39"/>
        <v>79.1754617414248</v>
      </c>
      <c r="I887" s="14">
        <f t="shared" si="40"/>
        <v>112.37379162191195</v>
      </c>
      <c r="J887" s="14">
        <f t="shared" si="41"/>
        <v>105.8894437747546</v>
      </c>
    </row>
    <row r="888" spans="1:10" ht="12">
      <c r="A888" s="100">
        <v>40498</v>
      </c>
      <c r="B888">
        <v>118.16</v>
      </c>
      <c r="C888">
        <v>51.45</v>
      </c>
      <c r="D888">
        <v>60.38</v>
      </c>
      <c r="G888" s="100">
        <v>40498</v>
      </c>
      <c r="H888" s="14">
        <f t="shared" si="39"/>
        <v>77.9419525065963</v>
      </c>
      <c r="I888" s="14">
        <f t="shared" si="40"/>
        <v>110.5263157894737</v>
      </c>
      <c r="J888" s="14">
        <f t="shared" si="41"/>
        <v>103.97795763733426</v>
      </c>
    </row>
    <row r="889" spans="1:10" ht="12">
      <c r="A889" s="100">
        <v>40499</v>
      </c>
      <c r="B889">
        <v>118.22</v>
      </c>
      <c r="C889">
        <v>51.6</v>
      </c>
      <c r="D889">
        <v>60.37</v>
      </c>
      <c r="G889" s="100">
        <v>40499</v>
      </c>
      <c r="H889" s="14">
        <f t="shared" si="39"/>
        <v>77.98153034300792</v>
      </c>
      <c r="I889" s="14">
        <f t="shared" si="40"/>
        <v>110.84854994629431</v>
      </c>
      <c r="J889" s="14">
        <f t="shared" si="41"/>
        <v>103.96073704150164</v>
      </c>
    </row>
    <row r="890" spans="1:10" ht="12">
      <c r="A890" s="100">
        <v>40500</v>
      </c>
      <c r="B890">
        <v>119.96</v>
      </c>
      <c r="C890">
        <v>52.43</v>
      </c>
      <c r="D890">
        <v>61.45</v>
      </c>
      <c r="G890" s="100">
        <v>40500</v>
      </c>
      <c r="H890" s="14">
        <f t="shared" si="39"/>
        <v>79.12928759894459</v>
      </c>
      <c r="I890" s="14">
        <f t="shared" si="40"/>
        <v>112.63157894736844</v>
      </c>
      <c r="J890" s="14">
        <f t="shared" si="41"/>
        <v>105.82056139142415</v>
      </c>
    </row>
    <row r="891" spans="1:10" ht="12">
      <c r="A891" s="100">
        <v>40501</v>
      </c>
      <c r="B891">
        <v>120.29</v>
      </c>
      <c r="C891">
        <v>52.47</v>
      </c>
      <c r="D891">
        <v>61.67</v>
      </c>
      <c r="G891" s="100">
        <v>40501</v>
      </c>
      <c r="H891" s="14">
        <f t="shared" si="39"/>
        <v>79.34696569920845</v>
      </c>
      <c r="I891" s="14">
        <f t="shared" si="40"/>
        <v>112.71750805585393</v>
      </c>
      <c r="J891" s="14">
        <f t="shared" si="41"/>
        <v>106.19941449974168</v>
      </c>
    </row>
    <row r="892" spans="1:10" ht="12">
      <c r="A892" s="100">
        <v>40504</v>
      </c>
      <c r="B892">
        <v>120.19</v>
      </c>
      <c r="C892">
        <v>52.91</v>
      </c>
      <c r="D892">
        <v>62.18</v>
      </c>
      <c r="G892" s="100">
        <v>40504</v>
      </c>
      <c r="H892" s="14">
        <f t="shared" si="39"/>
        <v>79.28100263852242</v>
      </c>
      <c r="I892" s="14">
        <f t="shared" si="40"/>
        <v>113.66272824919442</v>
      </c>
      <c r="J892" s="14">
        <f t="shared" si="41"/>
        <v>107.07766488720509</v>
      </c>
    </row>
    <row r="893" spans="1:10" ht="12">
      <c r="A893" s="100">
        <v>40505</v>
      </c>
      <c r="B893">
        <v>118.45</v>
      </c>
      <c r="C893">
        <v>52.07</v>
      </c>
      <c r="D893">
        <v>61.25</v>
      </c>
      <c r="G893" s="100">
        <v>40505</v>
      </c>
      <c r="H893" s="14">
        <f t="shared" si="39"/>
        <v>78.13324538258576</v>
      </c>
      <c r="I893" s="14">
        <f t="shared" si="40"/>
        <v>111.85821697099894</v>
      </c>
      <c r="J893" s="14">
        <f t="shared" si="41"/>
        <v>105.47614947477182</v>
      </c>
    </row>
    <row r="894" spans="1:10" ht="12">
      <c r="A894" s="100">
        <v>40506</v>
      </c>
      <c r="B894">
        <v>120.2</v>
      </c>
      <c r="C894">
        <v>53.12</v>
      </c>
      <c r="D894">
        <v>62.35</v>
      </c>
      <c r="G894" s="100">
        <v>40506</v>
      </c>
      <c r="H894" s="14">
        <f t="shared" si="39"/>
        <v>79.28759894459102</v>
      </c>
      <c r="I894" s="14">
        <f t="shared" si="40"/>
        <v>114.11385606874329</v>
      </c>
      <c r="J894" s="14">
        <f t="shared" si="41"/>
        <v>107.37041501635957</v>
      </c>
    </row>
    <row r="895" spans="1:10" ht="12">
      <c r="A895" s="100">
        <v>40508</v>
      </c>
      <c r="B895">
        <v>118.8</v>
      </c>
      <c r="C895">
        <v>52.77</v>
      </c>
      <c r="D895">
        <v>62.13</v>
      </c>
      <c r="G895" s="100">
        <v>40508</v>
      </c>
      <c r="H895" s="14">
        <f t="shared" si="39"/>
        <v>78.36411609498681</v>
      </c>
      <c r="I895" s="14">
        <f t="shared" si="40"/>
        <v>113.36197636949518</v>
      </c>
      <c r="J895" s="14">
        <f t="shared" si="41"/>
        <v>106.99156190804202</v>
      </c>
    </row>
    <row r="896" spans="1:10" ht="12">
      <c r="A896" s="100">
        <v>40511</v>
      </c>
      <c r="B896">
        <v>119.16</v>
      </c>
      <c r="C896">
        <v>52.73</v>
      </c>
      <c r="D896">
        <v>61.73</v>
      </c>
      <c r="G896" s="100">
        <v>40511</v>
      </c>
      <c r="H896" s="14">
        <f t="shared" si="39"/>
        <v>78.60158311345646</v>
      </c>
      <c r="I896" s="14">
        <f t="shared" si="40"/>
        <v>113.27604726100967</v>
      </c>
      <c r="J896" s="14">
        <f t="shared" si="41"/>
        <v>106.30273807473738</v>
      </c>
    </row>
    <row r="897" spans="1:10" ht="12">
      <c r="A897" s="100">
        <v>40512</v>
      </c>
      <c r="B897">
        <v>118.49</v>
      </c>
      <c r="C897">
        <v>52.09</v>
      </c>
      <c r="D897">
        <v>60.94</v>
      </c>
      <c r="G897" s="100">
        <v>40512</v>
      </c>
      <c r="H897" s="14">
        <f t="shared" si="39"/>
        <v>78.15963060686015</v>
      </c>
      <c r="I897" s="14">
        <f t="shared" si="40"/>
        <v>111.90118152524168</v>
      </c>
      <c r="J897" s="14">
        <f t="shared" si="41"/>
        <v>104.94231100396074</v>
      </c>
    </row>
    <row r="898" spans="1:10" ht="12">
      <c r="A898" s="100">
        <v>40513</v>
      </c>
      <c r="B898">
        <v>121.01</v>
      </c>
      <c r="C898">
        <v>53.19</v>
      </c>
      <c r="D898">
        <v>62.28</v>
      </c>
      <c r="G898" s="100">
        <v>40513</v>
      </c>
      <c r="H898" s="14">
        <f t="shared" si="39"/>
        <v>79.82189973614776</v>
      </c>
      <c r="I898" s="14">
        <f t="shared" si="40"/>
        <v>114.2642320085929</v>
      </c>
      <c r="J898" s="14">
        <f t="shared" si="41"/>
        <v>107.24987084553126</v>
      </c>
    </row>
    <row r="899" spans="1:10" ht="12">
      <c r="A899" s="100">
        <v>40514</v>
      </c>
      <c r="B899">
        <v>122.56</v>
      </c>
      <c r="C899">
        <v>53.73</v>
      </c>
      <c r="D899">
        <v>63.07</v>
      </c>
      <c r="G899" s="100">
        <v>40514</v>
      </c>
      <c r="H899" s="14">
        <f t="shared" si="39"/>
        <v>80.84432717678101</v>
      </c>
      <c r="I899" s="14">
        <f t="shared" si="40"/>
        <v>115.42427497314716</v>
      </c>
      <c r="J899" s="14">
        <f t="shared" si="41"/>
        <v>108.6102979163079</v>
      </c>
    </row>
    <row r="900" spans="1:10" ht="12">
      <c r="A900" s="100">
        <v>40515</v>
      </c>
      <c r="B900">
        <v>122.89</v>
      </c>
      <c r="C900">
        <v>53.87</v>
      </c>
      <c r="D900">
        <v>63.34</v>
      </c>
      <c r="G900" s="100">
        <v>40515</v>
      </c>
      <c r="H900" s="14">
        <f t="shared" si="39"/>
        <v>81.06200527704486</v>
      </c>
      <c r="I900" s="14">
        <f t="shared" si="40"/>
        <v>115.7250268528464</v>
      </c>
      <c r="J900" s="14">
        <f t="shared" si="41"/>
        <v>109.07525400378854</v>
      </c>
    </row>
    <row r="901" spans="1:10" ht="12">
      <c r="A901" s="100">
        <v>40518</v>
      </c>
      <c r="B901">
        <v>122.76</v>
      </c>
      <c r="C901">
        <v>53.85</v>
      </c>
      <c r="D901">
        <v>63.36</v>
      </c>
      <c r="G901" s="100">
        <v>40518</v>
      </c>
      <c r="H901" s="14">
        <f aca="true" t="shared" si="42" ref="H901:H964">B901/$B$4*100</f>
        <v>80.97625329815304</v>
      </c>
      <c r="I901" s="14">
        <f aca="true" t="shared" si="43" ref="I901:I964">C901/$C$4*100</f>
        <v>115.68206229860367</v>
      </c>
      <c r="J901" s="14">
        <f aca="true" t="shared" si="44" ref="J901:J964">D901/$D$4*100</f>
        <v>109.10969519545377</v>
      </c>
    </row>
    <row r="902" spans="1:10" ht="12">
      <c r="A902" s="100">
        <v>40519</v>
      </c>
      <c r="B902">
        <v>122.83</v>
      </c>
      <c r="C902">
        <v>53.88</v>
      </c>
      <c r="D902">
        <v>63.4</v>
      </c>
      <c r="G902" s="100">
        <v>40519</v>
      </c>
      <c r="H902" s="14">
        <f t="shared" si="42"/>
        <v>81.02242744063325</v>
      </c>
      <c r="I902" s="14">
        <f t="shared" si="43"/>
        <v>115.74650912996778</v>
      </c>
      <c r="J902" s="14">
        <f t="shared" si="44"/>
        <v>109.17857757878421</v>
      </c>
    </row>
    <row r="903" spans="1:10" ht="12">
      <c r="A903" s="100">
        <v>40520</v>
      </c>
      <c r="B903">
        <v>123.28</v>
      </c>
      <c r="C903">
        <v>54.08</v>
      </c>
      <c r="D903">
        <v>63.92</v>
      </c>
      <c r="G903" s="100">
        <v>40520</v>
      </c>
      <c r="H903" s="14">
        <f t="shared" si="42"/>
        <v>81.31926121372032</v>
      </c>
      <c r="I903" s="14">
        <f t="shared" si="43"/>
        <v>116.17615467239528</v>
      </c>
      <c r="J903" s="14">
        <f t="shared" si="44"/>
        <v>110.07404856208025</v>
      </c>
    </row>
    <row r="904" spans="1:10" ht="12">
      <c r="A904" s="100">
        <v>40521</v>
      </c>
      <c r="B904">
        <v>123.76</v>
      </c>
      <c r="C904">
        <v>54.13</v>
      </c>
      <c r="D904">
        <v>63.91</v>
      </c>
      <c r="G904" s="100">
        <v>40521</v>
      </c>
      <c r="H904" s="14">
        <f t="shared" si="42"/>
        <v>81.6358839050132</v>
      </c>
      <c r="I904" s="14">
        <f t="shared" si="43"/>
        <v>116.28356605800217</v>
      </c>
      <c r="J904" s="14">
        <f t="shared" si="44"/>
        <v>110.05682796624762</v>
      </c>
    </row>
    <row r="905" spans="1:10" ht="12">
      <c r="A905" s="100">
        <v>40522</v>
      </c>
      <c r="B905">
        <v>124.48</v>
      </c>
      <c r="C905">
        <v>54.49</v>
      </c>
      <c r="D905">
        <v>64.28</v>
      </c>
      <c r="G905" s="100">
        <v>40522</v>
      </c>
      <c r="H905" s="14">
        <f t="shared" si="42"/>
        <v>82.1108179419525</v>
      </c>
      <c r="I905" s="14">
        <f t="shared" si="43"/>
        <v>117.05692803437167</v>
      </c>
      <c r="J905" s="14">
        <f t="shared" si="44"/>
        <v>110.69399001205443</v>
      </c>
    </row>
    <row r="906" spans="1:10" ht="12">
      <c r="A906" s="100">
        <v>40525</v>
      </c>
      <c r="B906">
        <v>124.56</v>
      </c>
      <c r="C906">
        <v>54.3</v>
      </c>
      <c r="D906">
        <v>64.01</v>
      </c>
      <c r="G906" s="100">
        <v>40525</v>
      </c>
      <c r="H906" s="14">
        <f t="shared" si="42"/>
        <v>82.16358839050132</v>
      </c>
      <c r="I906" s="14">
        <f t="shared" si="43"/>
        <v>116.64876476906552</v>
      </c>
      <c r="J906" s="14">
        <f t="shared" si="44"/>
        <v>110.2290339245738</v>
      </c>
    </row>
    <row r="907" spans="1:10" ht="12">
      <c r="A907" s="100">
        <v>40526</v>
      </c>
      <c r="B907">
        <v>124.67</v>
      </c>
      <c r="C907">
        <v>54.4</v>
      </c>
      <c r="D907">
        <v>63.94</v>
      </c>
      <c r="G907" s="100">
        <v>40526</v>
      </c>
      <c r="H907" s="14">
        <f t="shared" si="42"/>
        <v>82.23614775725594</v>
      </c>
      <c r="I907" s="14">
        <f t="shared" si="43"/>
        <v>116.86358754027928</v>
      </c>
      <c r="J907" s="14">
        <f t="shared" si="44"/>
        <v>110.10848975374547</v>
      </c>
    </row>
    <row r="908" spans="1:10" ht="12">
      <c r="A908" s="100">
        <v>40527</v>
      </c>
      <c r="B908">
        <v>124.1</v>
      </c>
      <c r="C908">
        <v>54.16</v>
      </c>
      <c r="D908">
        <v>63.72</v>
      </c>
      <c r="G908" s="100">
        <v>40527</v>
      </c>
      <c r="H908" s="14">
        <f t="shared" si="42"/>
        <v>81.86015831134564</v>
      </c>
      <c r="I908" s="14">
        <f t="shared" si="43"/>
        <v>116.34801288936627</v>
      </c>
      <c r="J908" s="14">
        <f t="shared" si="44"/>
        <v>109.72963664542792</v>
      </c>
    </row>
    <row r="909" spans="1:10" ht="12">
      <c r="A909" s="100">
        <v>40528</v>
      </c>
      <c r="B909">
        <v>124.82</v>
      </c>
      <c r="C909">
        <v>54.58</v>
      </c>
      <c r="D909">
        <v>64.13</v>
      </c>
      <c r="G909" s="100">
        <v>40528</v>
      </c>
      <c r="H909" s="14">
        <f t="shared" si="42"/>
        <v>82.33509234828496</v>
      </c>
      <c r="I909" s="14">
        <f t="shared" si="43"/>
        <v>117.25026852846403</v>
      </c>
      <c r="J909" s="14">
        <f t="shared" si="44"/>
        <v>110.43568107456517</v>
      </c>
    </row>
    <row r="910" spans="1:10" ht="12">
      <c r="A910" s="100">
        <v>40529</v>
      </c>
      <c r="B910">
        <v>124.3</v>
      </c>
      <c r="C910">
        <v>54.52</v>
      </c>
      <c r="D910">
        <v>64.32</v>
      </c>
      <c r="G910" s="100">
        <v>40529</v>
      </c>
      <c r="H910" s="14">
        <f t="shared" si="42"/>
        <v>81.99208443271769</v>
      </c>
      <c r="I910" s="14">
        <f t="shared" si="43"/>
        <v>117.12137486573577</v>
      </c>
      <c r="J910" s="14">
        <f t="shared" si="44"/>
        <v>110.76287239538487</v>
      </c>
    </row>
    <row r="911" spans="1:10" ht="12">
      <c r="A911" s="100">
        <v>40532</v>
      </c>
      <c r="B911">
        <v>124.6</v>
      </c>
      <c r="C911">
        <v>54.56</v>
      </c>
      <c r="D911">
        <v>64.24</v>
      </c>
      <c r="G911" s="100">
        <v>40532</v>
      </c>
      <c r="H911" s="14">
        <f t="shared" si="42"/>
        <v>82.18997361477572</v>
      </c>
      <c r="I911" s="14">
        <f t="shared" si="43"/>
        <v>117.20730397422128</v>
      </c>
      <c r="J911" s="14">
        <f t="shared" si="44"/>
        <v>110.62510762872395</v>
      </c>
    </row>
    <row r="912" spans="1:10" ht="12">
      <c r="A912" s="100">
        <v>40533</v>
      </c>
      <c r="B912">
        <v>125.39</v>
      </c>
      <c r="C912">
        <v>54.89</v>
      </c>
      <c r="D912">
        <v>64.74</v>
      </c>
      <c r="G912" s="100">
        <v>40533</v>
      </c>
      <c r="H912" s="14">
        <f t="shared" si="42"/>
        <v>82.71108179419525</v>
      </c>
      <c r="I912" s="14">
        <f t="shared" si="43"/>
        <v>117.91621911922665</v>
      </c>
      <c r="J912" s="14">
        <f t="shared" si="44"/>
        <v>111.48613742035474</v>
      </c>
    </row>
    <row r="913" spans="1:10" ht="12">
      <c r="A913" s="100">
        <v>40534</v>
      </c>
      <c r="B913">
        <v>125.78</v>
      </c>
      <c r="C913">
        <v>54.88</v>
      </c>
      <c r="D913">
        <v>64.64</v>
      </c>
      <c r="G913" s="100">
        <v>40534</v>
      </c>
      <c r="H913" s="14">
        <f t="shared" si="42"/>
        <v>82.96833773087072</v>
      </c>
      <c r="I913" s="14">
        <f t="shared" si="43"/>
        <v>117.89473684210527</v>
      </c>
      <c r="J913" s="14">
        <f t="shared" si="44"/>
        <v>111.31393146202859</v>
      </c>
    </row>
    <row r="914" spans="1:10" ht="12">
      <c r="A914" s="100">
        <v>40535</v>
      </c>
      <c r="B914">
        <v>125.6</v>
      </c>
      <c r="C914">
        <v>54.74</v>
      </c>
      <c r="D914">
        <v>64.51</v>
      </c>
      <c r="G914" s="100">
        <v>40535</v>
      </c>
      <c r="H914" s="14">
        <f t="shared" si="42"/>
        <v>82.84960422163589</v>
      </c>
      <c r="I914" s="14">
        <f t="shared" si="43"/>
        <v>117.59398496240603</v>
      </c>
      <c r="J914" s="14">
        <f t="shared" si="44"/>
        <v>111.09006371620458</v>
      </c>
    </row>
    <row r="915" spans="1:10" ht="12">
      <c r="A915" s="100">
        <v>40539</v>
      </c>
      <c r="B915">
        <v>125.65</v>
      </c>
      <c r="C915">
        <v>54.77</v>
      </c>
      <c r="D915">
        <v>64.58</v>
      </c>
      <c r="G915" s="100">
        <v>40539</v>
      </c>
      <c r="H915" s="14">
        <f t="shared" si="42"/>
        <v>82.8825857519789</v>
      </c>
      <c r="I915" s="14">
        <f t="shared" si="43"/>
        <v>117.65843179377016</v>
      </c>
      <c r="J915" s="14">
        <f t="shared" si="44"/>
        <v>111.2106078870329</v>
      </c>
    </row>
    <row r="916" spans="1:10" ht="12">
      <c r="A916" s="100">
        <v>40540</v>
      </c>
      <c r="B916">
        <v>125.83</v>
      </c>
      <c r="C916">
        <v>54.67</v>
      </c>
      <c r="D916">
        <v>64.59</v>
      </c>
      <c r="G916" s="100">
        <v>40540</v>
      </c>
      <c r="H916" s="14">
        <f t="shared" si="42"/>
        <v>83.00131926121372</v>
      </c>
      <c r="I916" s="14">
        <f t="shared" si="43"/>
        <v>117.44360902255639</v>
      </c>
      <c r="J916" s="14">
        <f t="shared" si="44"/>
        <v>111.22782848286552</v>
      </c>
    </row>
    <row r="917" spans="1:10" ht="12">
      <c r="A917" s="100">
        <v>40541</v>
      </c>
      <c r="B917">
        <v>125.92</v>
      </c>
      <c r="C917">
        <v>54.79</v>
      </c>
      <c r="D917">
        <v>64.66</v>
      </c>
      <c r="G917" s="100">
        <v>40541</v>
      </c>
      <c r="H917" s="14">
        <f t="shared" si="42"/>
        <v>83.06068601583114</v>
      </c>
      <c r="I917" s="14">
        <f t="shared" si="43"/>
        <v>117.70139634801289</v>
      </c>
      <c r="J917" s="14">
        <f t="shared" si="44"/>
        <v>111.34837265369381</v>
      </c>
    </row>
    <row r="918" spans="1:10" ht="12">
      <c r="A918" s="100">
        <v>40542</v>
      </c>
      <c r="B918">
        <v>125.72</v>
      </c>
      <c r="C918">
        <v>54.66</v>
      </c>
      <c r="D918">
        <v>64.54</v>
      </c>
      <c r="G918" s="100">
        <v>40542</v>
      </c>
      <c r="H918" s="14">
        <f t="shared" si="42"/>
        <v>82.9287598944591</v>
      </c>
      <c r="I918" s="14">
        <f t="shared" si="43"/>
        <v>117.42212674543502</v>
      </c>
      <c r="J918" s="14">
        <f t="shared" si="44"/>
        <v>111.14172550370245</v>
      </c>
    </row>
    <row r="919" spans="1:10" ht="12">
      <c r="A919" s="100">
        <v>40543</v>
      </c>
      <c r="B919">
        <v>125.75</v>
      </c>
      <c r="C919">
        <v>54.46</v>
      </c>
      <c r="D919">
        <v>64.38</v>
      </c>
      <c r="G919" s="100">
        <v>40543</v>
      </c>
      <c r="H919" s="14">
        <f t="shared" si="42"/>
        <v>82.94854881266491</v>
      </c>
      <c r="I919" s="14">
        <f t="shared" si="43"/>
        <v>116.99248120300754</v>
      </c>
      <c r="J919" s="14">
        <f t="shared" si="44"/>
        <v>110.86619597038056</v>
      </c>
    </row>
    <row r="920" spans="1:10" ht="12">
      <c r="A920" s="100">
        <v>40546</v>
      </c>
      <c r="B920">
        <v>127.05</v>
      </c>
      <c r="C920">
        <v>55.31</v>
      </c>
      <c r="D920">
        <v>65.13</v>
      </c>
      <c r="G920" s="100">
        <v>40546</v>
      </c>
      <c r="H920" s="14">
        <f t="shared" si="42"/>
        <v>83.80606860158312</v>
      </c>
      <c r="I920" s="14">
        <f t="shared" si="43"/>
        <v>118.81847475832438</v>
      </c>
      <c r="J920" s="14">
        <f t="shared" si="44"/>
        <v>112.15774065782675</v>
      </c>
    </row>
    <row r="921" spans="1:10" ht="12">
      <c r="A921" s="100">
        <v>40547</v>
      </c>
      <c r="B921">
        <v>126.98</v>
      </c>
      <c r="C921">
        <v>55.27</v>
      </c>
      <c r="D921">
        <v>65.28</v>
      </c>
      <c r="G921" s="100">
        <v>40547</v>
      </c>
      <c r="H921" s="14">
        <f t="shared" si="42"/>
        <v>83.75989445910291</v>
      </c>
      <c r="I921" s="14">
        <f t="shared" si="43"/>
        <v>118.73254564983891</v>
      </c>
      <c r="J921" s="14">
        <f t="shared" si="44"/>
        <v>112.416049595316</v>
      </c>
    </row>
    <row r="922" spans="1:10" ht="12">
      <c r="A922" s="100">
        <v>40548</v>
      </c>
      <c r="B922">
        <v>127.64</v>
      </c>
      <c r="C922">
        <v>55.74</v>
      </c>
      <c r="D922">
        <v>65.65</v>
      </c>
      <c r="G922" s="100">
        <v>40548</v>
      </c>
      <c r="H922" s="14">
        <f t="shared" si="42"/>
        <v>84.1952506596306</v>
      </c>
      <c r="I922" s="14">
        <f t="shared" si="43"/>
        <v>119.74221267454351</v>
      </c>
      <c r="J922" s="14">
        <f t="shared" si="44"/>
        <v>113.05321164112279</v>
      </c>
    </row>
    <row r="923" spans="1:10" ht="12">
      <c r="A923" s="100">
        <v>40549</v>
      </c>
      <c r="B923">
        <v>127.39</v>
      </c>
      <c r="C923">
        <v>55.92</v>
      </c>
      <c r="D923">
        <v>66.26</v>
      </c>
      <c r="G923" s="100">
        <v>40549</v>
      </c>
      <c r="H923" s="14">
        <f t="shared" si="42"/>
        <v>84.03034300791558</v>
      </c>
      <c r="I923" s="14">
        <f t="shared" si="43"/>
        <v>120.12889366272826</v>
      </c>
      <c r="J923" s="14">
        <f t="shared" si="44"/>
        <v>114.10366798691236</v>
      </c>
    </row>
    <row r="924" spans="1:10" ht="12">
      <c r="A924" s="100">
        <v>40550</v>
      </c>
      <c r="B924">
        <v>127.14</v>
      </c>
      <c r="C924">
        <v>55.87</v>
      </c>
      <c r="D924">
        <v>66.05</v>
      </c>
      <c r="G924" s="100">
        <v>40550</v>
      </c>
      <c r="H924" s="14">
        <f t="shared" si="42"/>
        <v>83.86543535620054</v>
      </c>
      <c r="I924" s="14">
        <f t="shared" si="43"/>
        <v>120.02148227712138</v>
      </c>
      <c r="J924" s="14">
        <f t="shared" si="44"/>
        <v>113.74203547442741</v>
      </c>
    </row>
    <row r="925" spans="1:10" ht="12">
      <c r="A925" s="100">
        <v>40553</v>
      </c>
      <c r="B925">
        <v>126.98</v>
      </c>
      <c r="C925">
        <v>56.08</v>
      </c>
      <c r="D925">
        <v>66.32</v>
      </c>
      <c r="G925" s="100">
        <v>40553</v>
      </c>
      <c r="H925" s="14">
        <f t="shared" si="42"/>
        <v>83.75989445910291</v>
      </c>
      <c r="I925" s="14">
        <f t="shared" si="43"/>
        <v>120.47261009667025</v>
      </c>
      <c r="J925" s="14">
        <f t="shared" si="44"/>
        <v>114.20699156190804</v>
      </c>
    </row>
    <row r="926" spans="1:10" ht="12">
      <c r="A926" s="100">
        <v>40554</v>
      </c>
      <c r="B926">
        <v>127.43</v>
      </c>
      <c r="C926">
        <v>56.16</v>
      </c>
      <c r="D926">
        <v>66.41</v>
      </c>
      <c r="G926" s="100">
        <v>40554</v>
      </c>
      <c r="H926" s="14">
        <f t="shared" si="42"/>
        <v>84.05672823218998</v>
      </c>
      <c r="I926" s="14">
        <f t="shared" si="43"/>
        <v>120.64446831364124</v>
      </c>
      <c r="J926" s="14">
        <f t="shared" si="44"/>
        <v>114.36197692440157</v>
      </c>
    </row>
    <row r="927" spans="1:10" ht="12">
      <c r="A927" s="100">
        <v>40555</v>
      </c>
      <c r="B927">
        <v>128.58</v>
      </c>
      <c r="C927">
        <v>56.56</v>
      </c>
      <c r="D927">
        <v>67</v>
      </c>
      <c r="G927" s="100">
        <v>40555</v>
      </c>
      <c r="H927" s="14">
        <f t="shared" si="42"/>
        <v>84.81530343007917</v>
      </c>
      <c r="I927" s="14">
        <f t="shared" si="43"/>
        <v>121.50375939849624</v>
      </c>
      <c r="J927" s="14">
        <f t="shared" si="44"/>
        <v>115.37799207852592</v>
      </c>
    </row>
    <row r="928" spans="1:10" ht="12">
      <c r="A928" s="100">
        <v>40556</v>
      </c>
      <c r="B928">
        <v>128.37</v>
      </c>
      <c r="C928">
        <v>56.58</v>
      </c>
      <c r="D928">
        <v>66.99</v>
      </c>
      <c r="G928" s="100">
        <v>40556</v>
      </c>
      <c r="H928" s="14">
        <f t="shared" si="42"/>
        <v>84.67678100263852</v>
      </c>
      <c r="I928" s="14">
        <f t="shared" si="43"/>
        <v>121.546723952739</v>
      </c>
      <c r="J928" s="14">
        <f t="shared" si="44"/>
        <v>115.36077148269331</v>
      </c>
    </row>
    <row r="929" spans="1:10" ht="12">
      <c r="A929" s="100">
        <v>40557</v>
      </c>
      <c r="B929">
        <v>129.3</v>
      </c>
      <c r="C929">
        <v>57</v>
      </c>
      <c r="D929">
        <v>67.65</v>
      </c>
      <c r="G929" s="100">
        <v>40557</v>
      </c>
      <c r="H929" s="14">
        <f t="shared" si="42"/>
        <v>85.29023746701849</v>
      </c>
      <c r="I929" s="14">
        <f t="shared" si="43"/>
        <v>122.44897959183673</v>
      </c>
      <c r="J929" s="14">
        <f t="shared" si="44"/>
        <v>116.49733080764595</v>
      </c>
    </row>
    <row r="930" spans="1:10" ht="12">
      <c r="A930" s="100">
        <v>40561</v>
      </c>
      <c r="B930">
        <v>129.52</v>
      </c>
      <c r="C930">
        <v>57.16</v>
      </c>
      <c r="D930">
        <v>67.79</v>
      </c>
      <c r="G930" s="100">
        <v>40561</v>
      </c>
      <c r="H930" s="14">
        <f t="shared" si="42"/>
        <v>85.4353562005277</v>
      </c>
      <c r="I930" s="14">
        <f t="shared" si="43"/>
        <v>122.79269602577874</v>
      </c>
      <c r="J930" s="14">
        <f t="shared" si="44"/>
        <v>116.73841914930259</v>
      </c>
    </row>
    <row r="931" spans="1:10" ht="12">
      <c r="A931" s="100">
        <v>40562</v>
      </c>
      <c r="B931">
        <v>128.25</v>
      </c>
      <c r="C931">
        <v>56.51</v>
      </c>
      <c r="D931">
        <v>67.25</v>
      </c>
      <c r="G931" s="100">
        <v>40562</v>
      </c>
      <c r="H931" s="14">
        <f t="shared" si="42"/>
        <v>84.5976253298153</v>
      </c>
      <c r="I931" s="14">
        <f t="shared" si="43"/>
        <v>121.39634801288936</v>
      </c>
      <c r="J931" s="14">
        <f t="shared" si="44"/>
        <v>115.80850697434131</v>
      </c>
    </row>
    <row r="932" spans="1:10" ht="12">
      <c r="A932" s="100">
        <v>40563</v>
      </c>
      <c r="B932">
        <v>128.08</v>
      </c>
      <c r="C932">
        <v>56.11</v>
      </c>
      <c r="D932">
        <v>66.54</v>
      </c>
      <c r="G932" s="100">
        <v>40563</v>
      </c>
      <c r="H932" s="14">
        <f t="shared" si="42"/>
        <v>84.48548812664909</v>
      </c>
      <c r="I932" s="14">
        <f t="shared" si="43"/>
        <v>120.53705692803437</v>
      </c>
      <c r="J932" s="14">
        <f t="shared" si="44"/>
        <v>114.58584467022558</v>
      </c>
    </row>
    <row r="933" spans="1:10" ht="12">
      <c r="A933" s="100">
        <v>40564</v>
      </c>
      <c r="B933">
        <v>128.37</v>
      </c>
      <c r="C933">
        <v>55.68</v>
      </c>
      <c r="D933">
        <v>66.17</v>
      </c>
      <c r="G933" s="100">
        <v>40564</v>
      </c>
      <c r="H933" s="14">
        <f t="shared" si="42"/>
        <v>84.67678100263852</v>
      </c>
      <c r="I933" s="14">
        <f t="shared" si="43"/>
        <v>119.61331901181526</v>
      </c>
      <c r="J933" s="14">
        <f t="shared" si="44"/>
        <v>113.94868262441882</v>
      </c>
    </row>
    <row r="934" spans="1:10" ht="12">
      <c r="A934" s="100">
        <v>40567</v>
      </c>
      <c r="B934">
        <v>129.1</v>
      </c>
      <c r="C934">
        <v>56.45</v>
      </c>
      <c r="D934">
        <v>67.04</v>
      </c>
      <c r="G934" s="100">
        <v>40567</v>
      </c>
      <c r="H934" s="14">
        <f t="shared" si="42"/>
        <v>85.15831134564644</v>
      </c>
      <c r="I934" s="14">
        <f t="shared" si="43"/>
        <v>121.26745435016113</v>
      </c>
      <c r="J934" s="14">
        <f t="shared" si="44"/>
        <v>115.4468744618564</v>
      </c>
    </row>
    <row r="935" spans="1:10" ht="12">
      <c r="A935" s="100">
        <v>40568</v>
      </c>
      <c r="B935">
        <v>129.17</v>
      </c>
      <c r="C935">
        <v>56.53</v>
      </c>
      <c r="D935">
        <v>67.24</v>
      </c>
      <c r="G935" s="100">
        <v>40568</v>
      </c>
      <c r="H935" s="14">
        <f t="shared" si="42"/>
        <v>85.20448548812665</v>
      </c>
      <c r="I935" s="14">
        <f t="shared" si="43"/>
        <v>121.43931256713212</v>
      </c>
      <c r="J935" s="14">
        <f t="shared" si="44"/>
        <v>115.79128637850869</v>
      </c>
    </row>
    <row r="936" spans="1:10" ht="12">
      <c r="A936" s="100">
        <v>40569</v>
      </c>
      <c r="B936">
        <v>129.67</v>
      </c>
      <c r="C936">
        <v>56.83</v>
      </c>
      <c r="D936">
        <v>67.63</v>
      </c>
      <c r="G936" s="100">
        <v>40569</v>
      </c>
      <c r="H936" s="14">
        <f t="shared" si="42"/>
        <v>85.53430079155673</v>
      </c>
      <c r="I936" s="14">
        <f t="shared" si="43"/>
        <v>122.08378088077336</v>
      </c>
      <c r="J936" s="14">
        <f t="shared" si="44"/>
        <v>116.4628896159807</v>
      </c>
    </row>
    <row r="937" spans="1:10" ht="12">
      <c r="A937" s="100">
        <v>40570</v>
      </c>
      <c r="B937">
        <v>129.99</v>
      </c>
      <c r="C937">
        <v>57.18</v>
      </c>
      <c r="D937">
        <v>68.09</v>
      </c>
      <c r="G937" s="100">
        <v>40570</v>
      </c>
      <c r="H937" s="14">
        <f t="shared" si="42"/>
        <v>85.74538258575198</v>
      </c>
      <c r="I937" s="14">
        <f t="shared" si="43"/>
        <v>122.83566058002148</v>
      </c>
      <c r="J937" s="14">
        <f t="shared" si="44"/>
        <v>117.25503702428104</v>
      </c>
    </row>
    <row r="938" spans="1:10" ht="12">
      <c r="A938" s="100">
        <v>40571</v>
      </c>
      <c r="B938">
        <v>127.72</v>
      </c>
      <c r="C938">
        <v>55.73</v>
      </c>
      <c r="D938">
        <v>66.5</v>
      </c>
      <c r="G938" s="100">
        <v>40571</v>
      </c>
      <c r="H938" s="14">
        <f t="shared" si="42"/>
        <v>84.24802110817943</v>
      </c>
      <c r="I938" s="14">
        <f t="shared" si="43"/>
        <v>119.72073039742213</v>
      </c>
      <c r="J938" s="14">
        <f t="shared" si="44"/>
        <v>114.51696228689512</v>
      </c>
    </row>
    <row r="939" spans="1:10" ht="12">
      <c r="A939" s="100">
        <v>40574</v>
      </c>
      <c r="B939">
        <v>128.68</v>
      </c>
      <c r="C939">
        <v>56</v>
      </c>
      <c r="D939">
        <v>66.93</v>
      </c>
      <c r="G939" s="100">
        <v>40574</v>
      </c>
      <c r="H939" s="14">
        <f t="shared" si="42"/>
        <v>84.88126649076519</v>
      </c>
      <c r="I939" s="14">
        <f t="shared" si="43"/>
        <v>120.30075187969926</v>
      </c>
      <c r="J939" s="14">
        <f t="shared" si="44"/>
        <v>115.25744790769761</v>
      </c>
    </row>
    <row r="940" spans="1:10" ht="12">
      <c r="A940" s="100">
        <v>40575</v>
      </c>
      <c r="B940">
        <v>130.74</v>
      </c>
      <c r="C940">
        <v>57.05</v>
      </c>
      <c r="D940">
        <v>68.11</v>
      </c>
      <c r="G940" s="100">
        <v>40575</v>
      </c>
      <c r="H940" s="14">
        <f t="shared" si="42"/>
        <v>86.2401055408971</v>
      </c>
      <c r="I940" s="14">
        <f t="shared" si="43"/>
        <v>122.55639097744361</v>
      </c>
      <c r="J940" s="14">
        <f t="shared" si="44"/>
        <v>117.28947821594626</v>
      </c>
    </row>
    <row r="941" spans="1:10" ht="12">
      <c r="A941" s="100">
        <v>40576</v>
      </c>
      <c r="B941">
        <v>130.49</v>
      </c>
      <c r="C941">
        <v>56.96</v>
      </c>
      <c r="D941">
        <v>68.3</v>
      </c>
      <c r="G941" s="100">
        <v>40576</v>
      </c>
      <c r="H941" s="14">
        <f t="shared" si="42"/>
        <v>86.07519788918206</v>
      </c>
      <c r="I941" s="14">
        <f t="shared" si="43"/>
        <v>122.36305048335126</v>
      </c>
      <c r="J941" s="14">
        <f t="shared" si="44"/>
        <v>117.61666953676597</v>
      </c>
    </row>
    <row r="942" spans="1:10" ht="12">
      <c r="A942" s="100">
        <v>40577</v>
      </c>
      <c r="B942">
        <v>130.78</v>
      </c>
      <c r="C942">
        <v>57.06</v>
      </c>
      <c r="D942">
        <v>68.34</v>
      </c>
      <c r="G942" s="100">
        <v>40577</v>
      </c>
      <c r="H942" s="14">
        <f t="shared" si="42"/>
        <v>86.26649076517151</v>
      </c>
      <c r="I942" s="14">
        <f t="shared" si="43"/>
        <v>122.57787325456499</v>
      </c>
      <c r="J942" s="14">
        <f t="shared" si="44"/>
        <v>117.68555192009644</v>
      </c>
    </row>
    <row r="943" spans="1:10" ht="12">
      <c r="A943" s="100">
        <v>40578</v>
      </c>
      <c r="B943">
        <v>131.15</v>
      </c>
      <c r="C943">
        <v>57.38</v>
      </c>
      <c r="D943">
        <v>68.87</v>
      </c>
      <c r="G943" s="100">
        <v>40578</v>
      </c>
      <c r="H943" s="14">
        <f t="shared" si="42"/>
        <v>86.51055408970977</v>
      </c>
      <c r="I943" s="14">
        <f t="shared" si="43"/>
        <v>123.26530612244899</v>
      </c>
      <c r="J943" s="14">
        <f t="shared" si="44"/>
        <v>118.59824349922508</v>
      </c>
    </row>
    <row r="944" spans="1:10" ht="12">
      <c r="A944" s="100">
        <v>40581</v>
      </c>
      <c r="B944">
        <v>131.97</v>
      </c>
      <c r="C944">
        <v>57.65</v>
      </c>
      <c r="D944">
        <v>69.35</v>
      </c>
      <c r="G944" s="100">
        <v>40581</v>
      </c>
      <c r="H944" s="14">
        <f t="shared" si="42"/>
        <v>87.05145118733509</v>
      </c>
      <c r="I944" s="14">
        <f t="shared" si="43"/>
        <v>123.84532760472611</v>
      </c>
      <c r="J944" s="14">
        <f t="shared" si="44"/>
        <v>119.42483209919061</v>
      </c>
    </row>
    <row r="945" spans="1:10" ht="12">
      <c r="A945" s="100">
        <v>40582</v>
      </c>
      <c r="B945">
        <v>132.57</v>
      </c>
      <c r="C945">
        <v>58.03</v>
      </c>
      <c r="D945">
        <v>69.65</v>
      </c>
      <c r="G945" s="100">
        <v>40582</v>
      </c>
      <c r="H945" s="14">
        <f t="shared" si="42"/>
        <v>87.44722955145119</v>
      </c>
      <c r="I945" s="14">
        <f t="shared" si="43"/>
        <v>124.66165413533837</v>
      </c>
      <c r="J945" s="14">
        <f t="shared" si="44"/>
        <v>119.94144997416912</v>
      </c>
    </row>
    <row r="946" spans="1:10" ht="12">
      <c r="A946" s="100">
        <v>40583</v>
      </c>
      <c r="B946">
        <v>132.27</v>
      </c>
      <c r="C946">
        <v>57.93</v>
      </c>
      <c r="D946">
        <v>69.46</v>
      </c>
      <c r="G946" s="100">
        <v>40583</v>
      </c>
      <c r="H946" s="14">
        <f t="shared" si="42"/>
        <v>87.24934036939315</v>
      </c>
      <c r="I946" s="14">
        <f t="shared" si="43"/>
        <v>124.4468313641246</v>
      </c>
      <c r="J946" s="14">
        <f t="shared" si="44"/>
        <v>119.61425865334941</v>
      </c>
    </row>
    <row r="947" spans="1:10" ht="12">
      <c r="A947" s="100">
        <v>40584</v>
      </c>
      <c r="B947">
        <v>132.32</v>
      </c>
      <c r="C947">
        <v>58.02</v>
      </c>
      <c r="D947">
        <v>69.06</v>
      </c>
      <c r="G947" s="100">
        <v>40584</v>
      </c>
      <c r="H947" s="14">
        <f t="shared" si="42"/>
        <v>87.28232189973615</v>
      </c>
      <c r="I947" s="14">
        <f t="shared" si="43"/>
        <v>124.64017185821699</v>
      </c>
      <c r="J947" s="14">
        <f t="shared" si="44"/>
        <v>118.92543482004479</v>
      </c>
    </row>
    <row r="948" spans="1:10" ht="12">
      <c r="A948" s="100">
        <v>40585</v>
      </c>
      <c r="B948">
        <v>133.11</v>
      </c>
      <c r="C948">
        <v>58.44</v>
      </c>
      <c r="D948">
        <v>69.38</v>
      </c>
      <c r="G948" s="100">
        <v>40585</v>
      </c>
      <c r="H948" s="14">
        <f t="shared" si="42"/>
        <v>87.80343007915569</v>
      </c>
      <c r="I948" s="14">
        <f t="shared" si="43"/>
        <v>125.54242749731472</v>
      </c>
      <c r="J948" s="14">
        <f t="shared" si="44"/>
        <v>119.47649388668846</v>
      </c>
    </row>
    <row r="949" spans="1:10" ht="12">
      <c r="A949" s="100">
        <v>40588</v>
      </c>
      <c r="B949">
        <v>133.43</v>
      </c>
      <c r="C949">
        <v>58.58</v>
      </c>
      <c r="D949">
        <v>69.55</v>
      </c>
      <c r="G949" s="100">
        <v>40588</v>
      </c>
      <c r="H949" s="14">
        <f t="shared" si="42"/>
        <v>88.01451187335093</v>
      </c>
      <c r="I949" s="14">
        <f t="shared" si="43"/>
        <v>125.84317937701397</v>
      </c>
      <c r="J949" s="14">
        <f t="shared" si="44"/>
        <v>119.76924401584294</v>
      </c>
    </row>
    <row r="950" spans="1:10" ht="12">
      <c r="A950" s="100">
        <v>40589</v>
      </c>
      <c r="B950">
        <v>133.01</v>
      </c>
      <c r="C950">
        <v>58.5</v>
      </c>
      <c r="D950">
        <v>69.2</v>
      </c>
      <c r="G950" s="100">
        <v>40589</v>
      </c>
      <c r="H950" s="14">
        <f t="shared" si="42"/>
        <v>87.73746701846964</v>
      </c>
      <c r="I950" s="14">
        <f t="shared" si="43"/>
        <v>125.67132116004298</v>
      </c>
      <c r="J950" s="14">
        <f t="shared" si="44"/>
        <v>119.1665231617014</v>
      </c>
    </row>
    <row r="951" spans="1:10" ht="12">
      <c r="A951" s="100">
        <v>40590</v>
      </c>
      <c r="B951">
        <v>133.85</v>
      </c>
      <c r="C951">
        <v>58.88</v>
      </c>
      <c r="D951">
        <v>69.73</v>
      </c>
      <c r="G951" s="100">
        <v>40590</v>
      </c>
      <c r="H951" s="14">
        <f t="shared" si="42"/>
        <v>88.2915567282322</v>
      </c>
      <c r="I951" s="14">
        <f t="shared" si="43"/>
        <v>126.48764769065521</v>
      </c>
      <c r="J951" s="14">
        <f t="shared" si="44"/>
        <v>120.07921474083003</v>
      </c>
    </row>
    <row r="952" spans="1:10" ht="12">
      <c r="A952" s="100">
        <v>40591</v>
      </c>
      <c r="B952">
        <v>134.25</v>
      </c>
      <c r="C952">
        <v>58.86</v>
      </c>
      <c r="D952">
        <v>69.84</v>
      </c>
      <c r="G952" s="100">
        <v>40591</v>
      </c>
      <c r="H952" s="14">
        <f t="shared" si="42"/>
        <v>88.55540897097626</v>
      </c>
      <c r="I952" s="14">
        <f t="shared" si="43"/>
        <v>126.44468313641246</v>
      </c>
      <c r="J952" s="14">
        <f t="shared" si="44"/>
        <v>120.26864129498883</v>
      </c>
    </row>
    <row r="953" spans="1:10" ht="12">
      <c r="A953" s="100">
        <v>40592</v>
      </c>
      <c r="B953">
        <v>134.53</v>
      </c>
      <c r="C953">
        <v>58.73</v>
      </c>
      <c r="D953">
        <v>69.81</v>
      </c>
      <c r="G953" s="100">
        <v>40592</v>
      </c>
      <c r="H953" s="14">
        <f t="shared" si="42"/>
        <v>88.74010554089709</v>
      </c>
      <c r="I953" s="14">
        <f t="shared" si="43"/>
        <v>126.1654135338346</v>
      </c>
      <c r="J953" s="14">
        <f t="shared" si="44"/>
        <v>120.21697950749098</v>
      </c>
    </row>
    <row r="954" spans="1:10" ht="12">
      <c r="A954" s="100">
        <v>40596</v>
      </c>
      <c r="B954">
        <v>131.83</v>
      </c>
      <c r="C954">
        <v>57.03</v>
      </c>
      <c r="D954">
        <v>67.89</v>
      </c>
      <c r="G954" s="100">
        <v>40596</v>
      </c>
      <c r="H954" s="14">
        <f t="shared" si="42"/>
        <v>86.95910290237468</v>
      </c>
      <c r="I954" s="14">
        <f t="shared" si="43"/>
        <v>122.51342642320087</v>
      </c>
      <c r="J954" s="14">
        <f t="shared" si="44"/>
        <v>116.91062510762873</v>
      </c>
    </row>
    <row r="955" spans="1:10" ht="12">
      <c r="A955" s="100">
        <v>40597</v>
      </c>
      <c r="B955">
        <v>131.02</v>
      </c>
      <c r="C955">
        <v>56.56</v>
      </c>
      <c r="D955">
        <v>66.94</v>
      </c>
      <c r="G955" s="100">
        <v>40597</v>
      </c>
      <c r="H955" s="14">
        <f t="shared" si="42"/>
        <v>86.42480211081795</v>
      </c>
      <c r="I955" s="14">
        <f t="shared" si="43"/>
        <v>121.50375939849624</v>
      </c>
      <c r="J955" s="14">
        <f t="shared" si="44"/>
        <v>115.27466850353021</v>
      </c>
    </row>
    <row r="956" spans="1:10" ht="12">
      <c r="A956" s="100">
        <v>40598</v>
      </c>
      <c r="B956">
        <v>130.93</v>
      </c>
      <c r="C956">
        <v>56.86</v>
      </c>
      <c r="D956">
        <v>67.22</v>
      </c>
      <c r="G956" s="100">
        <v>40598</v>
      </c>
      <c r="H956" s="14">
        <f t="shared" si="42"/>
        <v>86.36543535620054</v>
      </c>
      <c r="I956" s="14">
        <f t="shared" si="43"/>
        <v>122.1482277121375</v>
      </c>
      <c r="J956" s="14">
        <f t="shared" si="44"/>
        <v>115.75684518684346</v>
      </c>
    </row>
    <row r="957" spans="1:10" ht="12">
      <c r="A957" s="100">
        <v>40599</v>
      </c>
      <c r="B957">
        <v>132.33</v>
      </c>
      <c r="C957">
        <v>57.65</v>
      </c>
      <c r="D957">
        <v>68.21</v>
      </c>
      <c r="G957" s="100">
        <v>40599</v>
      </c>
      <c r="H957" s="14">
        <f t="shared" si="42"/>
        <v>87.28891820580476</v>
      </c>
      <c r="I957" s="14">
        <f t="shared" si="43"/>
        <v>123.84532760472611</v>
      </c>
      <c r="J957" s="14">
        <f t="shared" si="44"/>
        <v>117.46168417427243</v>
      </c>
    </row>
    <row r="958" spans="1:10" ht="12">
      <c r="A958" s="100">
        <v>40602</v>
      </c>
      <c r="B958">
        <v>133.15</v>
      </c>
      <c r="C958">
        <v>57.77</v>
      </c>
      <c r="D958">
        <v>68.31</v>
      </c>
      <c r="G958" s="100">
        <v>40602</v>
      </c>
      <c r="H958" s="14">
        <f t="shared" si="42"/>
        <v>87.82981530343008</v>
      </c>
      <c r="I958" s="14">
        <f t="shared" si="43"/>
        <v>124.10311493018263</v>
      </c>
      <c r="J958" s="14">
        <f t="shared" si="44"/>
        <v>117.6338901325986</v>
      </c>
    </row>
    <row r="959" spans="1:10" ht="12">
      <c r="A959" s="100">
        <v>40603</v>
      </c>
      <c r="B959">
        <v>130.93</v>
      </c>
      <c r="C959">
        <v>56.84</v>
      </c>
      <c r="D959">
        <v>67.05</v>
      </c>
      <c r="G959" s="100">
        <v>40603</v>
      </c>
      <c r="H959" s="14">
        <f t="shared" si="42"/>
        <v>86.36543535620054</v>
      </c>
      <c r="I959" s="14">
        <f t="shared" si="43"/>
        <v>122.10526315789477</v>
      </c>
      <c r="J959" s="14">
        <f t="shared" si="44"/>
        <v>115.464095057689</v>
      </c>
    </row>
    <row r="960" spans="1:10" ht="12">
      <c r="A960" s="100">
        <v>40604</v>
      </c>
      <c r="B960">
        <v>131.21</v>
      </c>
      <c r="C960">
        <v>57.14</v>
      </c>
      <c r="D960">
        <v>67.41</v>
      </c>
      <c r="G960" s="100">
        <v>40604</v>
      </c>
      <c r="H960" s="14">
        <f t="shared" si="42"/>
        <v>86.55013192612138</v>
      </c>
      <c r="I960" s="14">
        <f t="shared" si="43"/>
        <v>122.74973147153598</v>
      </c>
      <c r="J960" s="14">
        <f t="shared" si="44"/>
        <v>116.08403650766317</v>
      </c>
    </row>
    <row r="961" spans="1:10" ht="12">
      <c r="A961" s="100">
        <v>40605</v>
      </c>
      <c r="B961">
        <v>133.47</v>
      </c>
      <c r="C961">
        <v>58.27</v>
      </c>
      <c r="D961">
        <v>68.61</v>
      </c>
      <c r="G961" s="100">
        <v>40605</v>
      </c>
      <c r="H961" s="14">
        <f t="shared" si="42"/>
        <v>88.04089709762533</v>
      </c>
      <c r="I961" s="14">
        <f t="shared" si="43"/>
        <v>125.17722878625135</v>
      </c>
      <c r="J961" s="14">
        <f t="shared" si="44"/>
        <v>118.15050800757707</v>
      </c>
    </row>
    <row r="962" spans="1:10" ht="12">
      <c r="A962" s="100">
        <v>40606</v>
      </c>
      <c r="B962">
        <v>132.47</v>
      </c>
      <c r="C962">
        <v>57.97</v>
      </c>
      <c r="D962">
        <v>68.17</v>
      </c>
      <c r="G962" s="100">
        <v>40606</v>
      </c>
      <c r="H962" s="14">
        <f t="shared" si="42"/>
        <v>87.38126649076517</v>
      </c>
      <c r="I962" s="14">
        <f t="shared" si="43"/>
        <v>124.53276047261011</v>
      </c>
      <c r="J962" s="14">
        <f t="shared" si="44"/>
        <v>117.39280179094196</v>
      </c>
    </row>
    <row r="963" spans="1:10" ht="12">
      <c r="A963" s="100">
        <v>40609</v>
      </c>
      <c r="B963">
        <v>131.43</v>
      </c>
      <c r="C963">
        <v>57.19</v>
      </c>
      <c r="D963">
        <v>67.11</v>
      </c>
      <c r="G963" s="100">
        <v>40609</v>
      </c>
      <c r="H963" s="14">
        <f t="shared" si="42"/>
        <v>86.69525065963062</v>
      </c>
      <c r="I963" s="14">
        <f t="shared" si="43"/>
        <v>122.85714285714286</v>
      </c>
      <c r="J963" s="14">
        <f t="shared" si="44"/>
        <v>115.56741863268469</v>
      </c>
    </row>
    <row r="964" spans="1:10" ht="12">
      <c r="A964" s="100">
        <v>40610</v>
      </c>
      <c r="B964">
        <v>132.58</v>
      </c>
      <c r="C964">
        <v>57.42</v>
      </c>
      <c r="D964">
        <v>67.53</v>
      </c>
      <c r="G964" s="100">
        <v>40610</v>
      </c>
      <c r="H964" s="14">
        <f t="shared" si="42"/>
        <v>87.4538258575198</v>
      </c>
      <c r="I964" s="14">
        <f t="shared" si="43"/>
        <v>123.35123523093449</v>
      </c>
      <c r="J964" s="14">
        <f t="shared" si="44"/>
        <v>116.29068365765455</v>
      </c>
    </row>
    <row r="965" spans="1:10" ht="12">
      <c r="A965" s="100">
        <v>40611</v>
      </c>
      <c r="B965">
        <v>132.39</v>
      </c>
      <c r="C965">
        <v>57.03</v>
      </c>
      <c r="D965">
        <v>67.03</v>
      </c>
      <c r="G965" s="100">
        <v>40611</v>
      </c>
      <c r="H965" s="14">
        <f aca="true" t="shared" si="45" ref="H965:H1028">B965/$B$4*100</f>
        <v>87.32849604221636</v>
      </c>
      <c r="I965" s="14">
        <f aca="true" t="shared" si="46" ref="I965:I1028">C965/$C$4*100</f>
        <v>122.51342642320087</v>
      </c>
      <c r="J965" s="14">
        <f aca="true" t="shared" si="47" ref="J965:J1028">D965/$D$4*100</f>
        <v>115.42965386602377</v>
      </c>
    </row>
    <row r="966" spans="1:10" ht="12">
      <c r="A966" s="100">
        <v>40612</v>
      </c>
      <c r="B966">
        <v>129.94</v>
      </c>
      <c r="C966">
        <v>56.14</v>
      </c>
      <c r="D966">
        <v>65.67</v>
      </c>
      <c r="G966" s="100">
        <v>40612</v>
      </c>
      <c r="H966" s="14">
        <f t="shared" si="45"/>
        <v>85.71240105540898</v>
      </c>
      <c r="I966" s="14">
        <f t="shared" si="46"/>
        <v>120.60150375939851</v>
      </c>
      <c r="J966" s="14">
        <f t="shared" si="47"/>
        <v>113.08765283278801</v>
      </c>
    </row>
    <row r="967" spans="1:10" ht="12">
      <c r="A967" s="100">
        <v>40613</v>
      </c>
      <c r="B967">
        <v>130.84</v>
      </c>
      <c r="C967">
        <v>56.49</v>
      </c>
      <c r="D967">
        <v>66.08</v>
      </c>
      <c r="G967" s="100">
        <v>40613</v>
      </c>
      <c r="H967" s="14">
        <f t="shared" si="45"/>
        <v>86.30606860158312</v>
      </c>
      <c r="I967" s="14">
        <f t="shared" si="46"/>
        <v>121.35338345864663</v>
      </c>
      <c r="J967" s="14">
        <f t="shared" si="47"/>
        <v>113.79369726192525</v>
      </c>
    </row>
    <row r="968" spans="1:10" ht="12">
      <c r="A968" s="100">
        <v>40616</v>
      </c>
      <c r="B968">
        <v>130.05</v>
      </c>
      <c r="C968">
        <v>56.29</v>
      </c>
      <c r="D968">
        <v>65.78</v>
      </c>
      <c r="G968" s="100">
        <v>40616</v>
      </c>
      <c r="H968" s="14">
        <f t="shared" si="45"/>
        <v>85.7849604221636</v>
      </c>
      <c r="I968" s="14">
        <f t="shared" si="46"/>
        <v>120.92373791621912</v>
      </c>
      <c r="J968" s="14">
        <f t="shared" si="47"/>
        <v>113.2770793869468</v>
      </c>
    </row>
    <row r="969" spans="1:10" ht="12">
      <c r="A969" s="100">
        <v>40617</v>
      </c>
      <c r="B969">
        <v>128.56</v>
      </c>
      <c r="C969">
        <v>55.49</v>
      </c>
      <c r="D969">
        <v>64.8</v>
      </c>
      <c r="G969" s="100">
        <v>40617</v>
      </c>
      <c r="H969" s="14">
        <f t="shared" si="45"/>
        <v>84.80211081794195</v>
      </c>
      <c r="I969" s="14">
        <f t="shared" si="46"/>
        <v>119.20515574650913</v>
      </c>
      <c r="J969" s="14">
        <f t="shared" si="47"/>
        <v>111.58946099535044</v>
      </c>
    </row>
    <row r="970" spans="1:10" ht="12">
      <c r="A970" s="100">
        <v>40618</v>
      </c>
      <c r="B970">
        <v>126.18</v>
      </c>
      <c r="C970">
        <v>54.15</v>
      </c>
      <c r="D970">
        <v>63.15</v>
      </c>
      <c r="G970" s="100">
        <v>40618</v>
      </c>
      <c r="H970" s="14">
        <f t="shared" si="45"/>
        <v>83.23218997361478</v>
      </c>
      <c r="I970" s="14">
        <f t="shared" si="46"/>
        <v>116.3265306122449</v>
      </c>
      <c r="J970" s="14">
        <f t="shared" si="47"/>
        <v>108.74806268296884</v>
      </c>
    </row>
    <row r="971" spans="1:10" ht="12">
      <c r="A971" s="100">
        <v>40619</v>
      </c>
      <c r="B971">
        <v>127.85</v>
      </c>
      <c r="C971">
        <v>54.65</v>
      </c>
      <c r="D971">
        <v>63.63</v>
      </c>
      <c r="G971" s="100">
        <v>40619</v>
      </c>
      <c r="H971" s="14">
        <f t="shared" si="45"/>
        <v>84.33377308707124</v>
      </c>
      <c r="I971" s="14">
        <f t="shared" si="46"/>
        <v>117.40064446831364</v>
      </c>
      <c r="J971" s="14">
        <f t="shared" si="47"/>
        <v>109.5746512829344</v>
      </c>
    </row>
    <row r="972" spans="1:10" ht="12">
      <c r="A972" s="100">
        <v>40620</v>
      </c>
      <c r="B972">
        <v>127.76</v>
      </c>
      <c r="C972">
        <v>54.45</v>
      </c>
      <c r="D972">
        <v>63.71</v>
      </c>
      <c r="G972" s="100">
        <v>40620</v>
      </c>
      <c r="H972" s="14">
        <f t="shared" si="45"/>
        <v>84.27440633245384</v>
      </c>
      <c r="I972" s="14">
        <f t="shared" si="46"/>
        <v>116.97099892588616</v>
      </c>
      <c r="J972" s="14">
        <f t="shared" si="47"/>
        <v>109.71241604959532</v>
      </c>
    </row>
    <row r="973" spans="1:10" ht="12">
      <c r="A973" s="100">
        <v>40623</v>
      </c>
      <c r="B973">
        <v>129.74</v>
      </c>
      <c r="C973">
        <v>55.5</v>
      </c>
      <c r="D973">
        <v>64.97</v>
      </c>
      <c r="G973" s="100">
        <v>40623</v>
      </c>
      <c r="H973" s="14">
        <f t="shared" si="45"/>
        <v>85.58047493403694</v>
      </c>
      <c r="I973" s="14">
        <f t="shared" si="46"/>
        <v>119.22663802363051</v>
      </c>
      <c r="J973" s="14">
        <f t="shared" si="47"/>
        <v>111.88221112450492</v>
      </c>
    </row>
    <row r="974" spans="1:10" ht="12">
      <c r="A974" s="100">
        <v>40624</v>
      </c>
      <c r="B974">
        <v>129.29</v>
      </c>
      <c r="C974">
        <v>55.4</v>
      </c>
      <c r="D974">
        <v>64.85</v>
      </c>
      <c r="G974" s="100">
        <v>40624</v>
      </c>
      <c r="H974" s="14">
        <f t="shared" si="45"/>
        <v>85.28364116094987</v>
      </c>
      <c r="I974" s="14">
        <f t="shared" si="46"/>
        <v>119.01181525241675</v>
      </c>
      <c r="J974" s="14">
        <f t="shared" si="47"/>
        <v>111.67556397451351</v>
      </c>
    </row>
    <row r="975" spans="1:10" ht="12">
      <c r="A975" s="100">
        <v>40625</v>
      </c>
      <c r="B975">
        <v>129.66</v>
      </c>
      <c r="C975">
        <v>55.71</v>
      </c>
      <c r="D975">
        <v>65.18</v>
      </c>
      <c r="G975" s="100">
        <v>40625</v>
      </c>
      <c r="H975" s="14">
        <f t="shared" si="45"/>
        <v>85.52770448548813</v>
      </c>
      <c r="I975" s="14">
        <f t="shared" si="46"/>
        <v>119.6777658431794</v>
      </c>
      <c r="J975" s="14">
        <f t="shared" si="47"/>
        <v>112.24384363698985</v>
      </c>
    </row>
    <row r="976" spans="1:10" ht="12">
      <c r="A976" s="100">
        <v>40626</v>
      </c>
      <c r="B976">
        <v>130.9</v>
      </c>
      <c r="C976">
        <v>56.7</v>
      </c>
      <c r="D976">
        <v>66.26</v>
      </c>
      <c r="G976" s="100">
        <v>40626</v>
      </c>
      <c r="H976" s="14">
        <f t="shared" si="45"/>
        <v>86.34564643799473</v>
      </c>
      <c r="I976" s="14">
        <f t="shared" si="46"/>
        <v>121.80451127819549</v>
      </c>
      <c r="J976" s="14">
        <f t="shared" si="47"/>
        <v>114.10366798691236</v>
      </c>
    </row>
    <row r="977" spans="1:10" ht="12">
      <c r="A977" s="100">
        <v>40627</v>
      </c>
      <c r="B977">
        <v>131.3</v>
      </c>
      <c r="C977">
        <v>56.84</v>
      </c>
      <c r="D977">
        <v>66.4</v>
      </c>
      <c r="G977" s="100">
        <v>40627</v>
      </c>
      <c r="H977" s="14">
        <f t="shared" si="45"/>
        <v>86.6094986807388</v>
      </c>
      <c r="I977" s="14">
        <f t="shared" si="46"/>
        <v>122.10526315789477</v>
      </c>
      <c r="J977" s="14">
        <f t="shared" si="47"/>
        <v>114.34475632856898</v>
      </c>
    </row>
    <row r="978" spans="1:10" ht="12">
      <c r="A978" s="100">
        <v>40630</v>
      </c>
      <c r="B978">
        <v>130.98</v>
      </c>
      <c r="C978">
        <v>56.53</v>
      </c>
      <c r="D978">
        <v>66.04</v>
      </c>
      <c r="G978" s="100">
        <v>40630</v>
      </c>
      <c r="H978" s="14">
        <f t="shared" si="45"/>
        <v>86.39841688654353</v>
      </c>
      <c r="I978" s="14">
        <f t="shared" si="46"/>
        <v>121.43931256713212</v>
      </c>
      <c r="J978" s="14">
        <f t="shared" si="47"/>
        <v>113.7248148785948</v>
      </c>
    </row>
    <row r="979" spans="1:10" ht="12">
      <c r="A979" s="100">
        <v>40631</v>
      </c>
      <c r="B979">
        <v>131.86</v>
      </c>
      <c r="C979">
        <v>57.08</v>
      </c>
      <c r="D979">
        <v>66.48</v>
      </c>
      <c r="G979" s="100">
        <v>40631</v>
      </c>
      <c r="H979" s="14">
        <f t="shared" si="45"/>
        <v>86.97889182058049</v>
      </c>
      <c r="I979" s="14">
        <f t="shared" si="46"/>
        <v>122.62083780880775</v>
      </c>
      <c r="J979" s="14">
        <f t="shared" si="47"/>
        <v>114.4825210952299</v>
      </c>
    </row>
    <row r="980" spans="1:10" ht="12">
      <c r="A980" s="100">
        <v>40632</v>
      </c>
      <c r="B980">
        <v>132.77</v>
      </c>
      <c r="C980">
        <v>57.35</v>
      </c>
      <c r="D980">
        <v>66.61</v>
      </c>
      <c r="G980" s="100">
        <v>40632</v>
      </c>
      <c r="H980" s="14">
        <f t="shared" si="45"/>
        <v>87.57915567282323</v>
      </c>
      <c r="I980" s="14">
        <f t="shared" si="46"/>
        <v>123.20085929108487</v>
      </c>
      <c r="J980" s="14">
        <f t="shared" si="47"/>
        <v>114.70638884105391</v>
      </c>
    </row>
    <row r="981" spans="1:10" ht="12">
      <c r="A981" s="100">
        <v>40633</v>
      </c>
      <c r="B981">
        <v>132.59</v>
      </c>
      <c r="C981">
        <v>57.43</v>
      </c>
      <c r="D981">
        <v>66.54</v>
      </c>
      <c r="G981" s="100">
        <v>40633</v>
      </c>
      <c r="H981" s="14">
        <f t="shared" si="45"/>
        <v>87.46042216358839</v>
      </c>
      <c r="I981" s="14">
        <f t="shared" si="46"/>
        <v>123.37271750805586</v>
      </c>
      <c r="J981" s="14">
        <f t="shared" si="47"/>
        <v>114.58584467022558</v>
      </c>
    </row>
    <row r="982" spans="1:10" ht="12">
      <c r="A982" s="100">
        <v>40634</v>
      </c>
      <c r="B982">
        <v>133.15</v>
      </c>
      <c r="C982">
        <v>57.46</v>
      </c>
      <c r="D982">
        <v>66.35</v>
      </c>
      <c r="G982" s="100">
        <v>40634</v>
      </c>
      <c r="H982" s="14">
        <f t="shared" si="45"/>
        <v>87.82981530343008</v>
      </c>
      <c r="I982" s="14">
        <f t="shared" si="46"/>
        <v>123.43716433941998</v>
      </c>
      <c r="J982" s="14">
        <f t="shared" si="47"/>
        <v>114.25865334940588</v>
      </c>
    </row>
    <row r="983" spans="1:10" ht="12">
      <c r="A983" s="100">
        <v>40637</v>
      </c>
      <c r="B983">
        <v>133.26</v>
      </c>
      <c r="C983">
        <v>57.27</v>
      </c>
      <c r="D983">
        <v>65.94</v>
      </c>
      <c r="G983" s="100">
        <v>40637</v>
      </c>
      <c r="H983" s="14">
        <f t="shared" si="45"/>
        <v>87.90237467018468</v>
      </c>
      <c r="I983" s="14">
        <f t="shared" si="46"/>
        <v>123.02900107411388</v>
      </c>
      <c r="J983" s="14">
        <f t="shared" si="47"/>
        <v>113.55260892026864</v>
      </c>
    </row>
    <row r="984" spans="1:10" ht="12">
      <c r="A984" s="100">
        <v>40638</v>
      </c>
      <c r="B984">
        <v>133.24</v>
      </c>
      <c r="C984">
        <v>57.12</v>
      </c>
      <c r="D984">
        <v>65.9</v>
      </c>
      <c r="G984" s="100">
        <v>40638</v>
      </c>
      <c r="H984" s="14">
        <f t="shared" si="45"/>
        <v>87.8891820580475</v>
      </c>
      <c r="I984" s="14">
        <f t="shared" si="46"/>
        <v>122.70676691729324</v>
      </c>
      <c r="J984" s="14">
        <f t="shared" si="47"/>
        <v>113.48372653693819</v>
      </c>
    </row>
    <row r="985" spans="1:10" ht="12">
      <c r="A985" s="100">
        <v>40639</v>
      </c>
      <c r="B985">
        <v>133.66</v>
      </c>
      <c r="C985">
        <v>57.26</v>
      </c>
      <c r="D985">
        <v>66.36</v>
      </c>
      <c r="G985" s="100">
        <v>40639</v>
      </c>
      <c r="H985" s="14">
        <f t="shared" si="45"/>
        <v>88.16622691292876</v>
      </c>
      <c r="I985" s="14">
        <f t="shared" si="46"/>
        <v>123.00751879699247</v>
      </c>
      <c r="J985" s="14">
        <f t="shared" si="47"/>
        <v>114.2758739452385</v>
      </c>
    </row>
    <row r="986" spans="1:10" ht="12">
      <c r="A986" s="100">
        <v>40640</v>
      </c>
      <c r="B986">
        <v>133.32</v>
      </c>
      <c r="C986">
        <v>57.22</v>
      </c>
      <c r="D986">
        <v>66.32</v>
      </c>
      <c r="G986" s="100">
        <v>40640</v>
      </c>
      <c r="H986" s="14">
        <f t="shared" si="45"/>
        <v>87.94195250659631</v>
      </c>
      <c r="I986" s="14">
        <f t="shared" si="46"/>
        <v>122.921589688507</v>
      </c>
      <c r="J986" s="14">
        <f t="shared" si="47"/>
        <v>114.20699156190804</v>
      </c>
    </row>
    <row r="987" spans="1:10" ht="12">
      <c r="A987" s="100">
        <v>40641</v>
      </c>
      <c r="B987">
        <v>132.86</v>
      </c>
      <c r="C987">
        <v>56.95</v>
      </c>
      <c r="D987">
        <v>65.96</v>
      </c>
      <c r="G987" s="100">
        <v>40641</v>
      </c>
      <c r="H987" s="14">
        <f t="shared" si="45"/>
        <v>87.63852242744065</v>
      </c>
      <c r="I987" s="14">
        <f t="shared" si="46"/>
        <v>122.34156820622988</v>
      </c>
      <c r="J987" s="14">
        <f t="shared" si="47"/>
        <v>113.58705011193386</v>
      </c>
    </row>
    <row r="988" spans="1:10" ht="12">
      <c r="A988" s="100">
        <v>40644</v>
      </c>
      <c r="B988">
        <v>132.46</v>
      </c>
      <c r="C988">
        <v>56.76</v>
      </c>
      <c r="D988">
        <v>65.77</v>
      </c>
      <c r="G988" s="100">
        <v>40644</v>
      </c>
      <c r="H988" s="14">
        <f t="shared" si="45"/>
        <v>87.37467018469658</v>
      </c>
      <c r="I988" s="14">
        <f t="shared" si="46"/>
        <v>121.93340494092375</v>
      </c>
      <c r="J988" s="14">
        <f t="shared" si="47"/>
        <v>113.25985879111415</v>
      </c>
    </row>
    <row r="989" spans="1:10" ht="12">
      <c r="A989" s="100">
        <v>40645</v>
      </c>
      <c r="B989">
        <v>131.47</v>
      </c>
      <c r="C989">
        <v>56.37</v>
      </c>
      <c r="D989">
        <v>65.21</v>
      </c>
      <c r="G989" s="100">
        <v>40645</v>
      </c>
      <c r="H989" s="14">
        <f t="shared" si="45"/>
        <v>86.72163588390501</v>
      </c>
      <c r="I989" s="14">
        <f t="shared" si="46"/>
        <v>121.09559613319011</v>
      </c>
      <c r="J989" s="14">
        <f t="shared" si="47"/>
        <v>112.29550542448767</v>
      </c>
    </row>
    <row r="990" spans="1:10" ht="12">
      <c r="A990" s="100">
        <v>40646</v>
      </c>
      <c r="B990">
        <v>131.46</v>
      </c>
      <c r="C990">
        <v>56.85</v>
      </c>
      <c r="D990">
        <v>65.68</v>
      </c>
      <c r="G990" s="100">
        <v>40646</v>
      </c>
      <c r="H990" s="14">
        <f t="shared" si="45"/>
        <v>86.71503957783642</v>
      </c>
      <c r="I990" s="14">
        <f t="shared" si="46"/>
        <v>122.12674543501612</v>
      </c>
      <c r="J990" s="14">
        <f t="shared" si="47"/>
        <v>113.10487342862064</v>
      </c>
    </row>
    <row r="991" spans="1:10" ht="12">
      <c r="A991" s="100">
        <v>40647</v>
      </c>
      <c r="B991">
        <v>131.56</v>
      </c>
      <c r="C991">
        <v>56.75</v>
      </c>
      <c r="D991">
        <v>65.52</v>
      </c>
      <c r="G991" s="100">
        <v>40647</v>
      </c>
      <c r="H991" s="14">
        <f t="shared" si="45"/>
        <v>86.78100263852244</v>
      </c>
      <c r="I991" s="14">
        <f t="shared" si="46"/>
        <v>121.91192266380237</v>
      </c>
      <c r="J991" s="14">
        <f t="shared" si="47"/>
        <v>112.82934389529878</v>
      </c>
    </row>
    <row r="992" spans="1:10" ht="12">
      <c r="A992" s="100">
        <v>40648</v>
      </c>
      <c r="B992">
        <v>132.04</v>
      </c>
      <c r="C992">
        <v>56.65</v>
      </c>
      <c r="D992">
        <v>65.26</v>
      </c>
      <c r="G992" s="100">
        <v>40648</v>
      </c>
      <c r="H992" s="14">
        <f t="shared" si="45"/>
        <v>87.0976253298153</v>
      </c>
      <c r="I992" s="14">
        <f t="shared" si="46"/>
        <v>121.69709989258861</v>
      </c>
      <c r="J992" s="14">
        <f t="shared" si="47"/>
        <v>112.38160840365077</v>
      </c>
    </row>
    <row r="993" spans="1:10" ht="12">
      <c r="A993" s="100">
        <v>40651</v>
      </c>
      <c r="B993">
        <v>130.56</v>
      </c>
      <c r="C993">
        <v>56.25</v>
      </c>
      <c r="D993">
        <v>64.76</v>
      </c>
      <c r="G993" s="100">
        <v>40651</v>
      </c>
      <c r="H993" s="14">
        <f t="shared" si="45"/>
        <v>86.12137203166228</v>
      </c>
      <c r="I993" s="14">
        <f t="shared" si="46"/>
        <v>120.83780880773362</v>
      </c>
      <c r="J993" s="14">
        <f t="shared" si="47"/>
        <v>111.52057861201999</v>
      </c>
    </row>
    <row r="994" spans="1:10" ht="12">
      <c r="A994" s="100">
        <v>40652</v>
      </c>
      <c r="B994">
        <v>131.31</v>
      </c>
      <c r="C994">
        <v>56.6</v>
      </c>
      <c r="D994">
        <v>64.97</v>
      </c>
      <c r="G994" s="100">
        <v>40652</v>
      </c>
      <c r="H994" s="14">
        <f t="shared" si="45"/>
        <v>86.6160949868074</v>
      </c>
      <c r="I994" s="14">
        <f t="shared" si="46"/>
        <v>121.58968850698176</v>
      </c>
      <c r="J994" s="14">
        <f t="shared" si="47"/>
        <v>111.88221112450492</v>
      </c>
    </row>
    <row r="995" spans="1:10" ht="12">
      <c r="A995" s="100">
        <v>40653</v>
      </c>
      <c r="B995">
        <v>133.1</v>
      </c>
      <c r="C995">
        <v>57.88</v>
      </c>
      <c r="D995">
        <v>66.64</v>
      </c>
      <c r="G995" s="100">
        <v>40653</v>
      </c>
      <c r="H995" s="14">
        <f t="shared" si="45"/>
        <v>87.79683377308707</v>
      </c>
      <c r="I995" s="14">
        <f t="shared" si="46"/>
        <v>124.33941997851774</v>
      </c>
      <c r="J995" s="14">
        <f t="shared" si="47"/>
        <v>114.75805062855176</v>
      </c>
    </row>
    <row r="996" spans="1:10" ht="12">
      <c r="A996" s="100">
        <v>40654</v>
      </c>
      <c r="B996">
        <v>133.78</v>
      </c>
      <c r="C996">
        <v>58.34</v>
      </c>
      <c r="D996">
        <v>67.21</v>
      </c>
      <c r="G996" s="100">
        <v>40654</v>
      </c>
      <c r="H996" s="14">
        <f t="shared" si="45"/>
        <v>88.24538258575198</v>
      </c>
      <c r="I996" s="14">
        <f t="shared" si="46"/>
        <v>125.32760472610099</v>
      </c>
      <c r="J996" s="14">
        <f t="shared" si="47"/>
        <v>115.73962459101084</v>
      </c>
    </row>
    <row r="997" spans="1:10" ht="12">
      <c r="A997" s="100">
        <v>40658</v>
      </c>
      <c r="B997">
        <v>133.64</v>
      </c>
      <c r="C997">
        <v>58.49</v>
      </c>
      <c r="D997">
        <v>67.39</v>
      </c>
      <c r="G997" s="100">
        <v>40658</v>
      </c>
      <c r="H997" s="14">
        <f t="shared" si="45"/>
        <v>88.15303430079156</v>
      </c>
      <c r="I997" s="14">
        <f t="shared" si="46"/>
        <v>125.6498388829216</v>
      </c>
      <c r="J997" s="14">
        <f t="shared" si="47"/>
        <v>116.04959531599795</v>
      </c>
    </row>
    <row r="998" spans="1:10" ht="12">
      <c r="A998" s="100">
        <v>40659</v>
      </c>
      <c r="B998">
        <v>134.79</v>
      </c>
      <c r="C998">
        <v>58.82</v>
      </c>
      <c r="D998">
        <v>67.89</v>
      </c>
      <c r="G998" s="100">
        <v>40659</v>
      </c>
      <c r="H998" s="14">
        <f t="shared" si="45"/>
        <v>88.91160949868073</v>
      </c>
      <c r="I998" s="14">
        <f t="shared" si="46"/>
        <v>126.35875402792698</v>
      </c>
      <c r="J998" s="14">
        <f t="shared" si="47"/>
        <v>116.91062510762873</v>
      </c>
    </row>
    <row r="999" spans="1:10" ht="12">
      <c r="A999" s="100">
        <v>40660</v>
      </c>
      <c r="B999">
        <v>135.67</v>
      </c>
      <c r="C999">
        <v>59.22</v>
      </c>
      <c r="D999">
        <v>68.18</v>
      </c>
      <c r="G999" s="100">
        <v>40660</v>
      </c>
      <c r="H999" s="14">
        <f t="shared" si="45"/>
        <v>89.49208443271768</v>
      </c>
      <c r="I999" s="14">
        <f t="shared" si="46"/>
        <v>127.21804511278197</v>
      </c>
      <c r="J999" s="14">
        <f t="shared" si="47"/>
        <v>117.4100223867746</v>
      </c>
    </row>
    <row r="1000" spans="1:10" ht="12">
      <c r="A1000" s="100">
        <v>40661</v>
      </c>
      <c r="B1000">
        <v>136.11</v>
      </c>
      <c r="C1000">
        <v>59.13</v>
      </c>
      <c r="D1000">
        <v>68.21</v>
      </c>
      <c r="G1000" s="100">
        <v>40661</v>
      </c>
      <c r="H1000" s="14">
        <f t="shared" si="45"/>
        <v>89.78232189973616</v>
      </c>
      <c r="I1000" s="14">
        <f t="shared" si="46"/>
        <v>127.0247046186896</v>
      </c>
      <c r="J1000" s="14">
        <f t="shared" si="47"/>
        <v>117.46168417427243</v>
      </c>
    </row>
    <row r="1001" spans="1:10" ht="12">
      <c r="A1001" s="100">
        <v>40662</v>
      </c>
      <c r="B1001">
        <v>136.43</v>
      </c>
      <c r="C1001">
        <v>59.08</v>
      </c>
      <c r="D1001">
        <v>68.4</v>
      </c>
      <c r="G1001" s="100">
        <v>40662</v>
      </c>
      <c r="H1001" s="14">
        <f t="shared" si="45"/>
        <v>89.99340369393141</v>
      </c>
      <c r="I1001" s="14">
        <f t="shared" si="46"/>
        <v>126.91729323308272</v>
      </c>
      <c r="J1001" s="14">
        <f t="shared" si="47"/>
        <v>117.78887549509214</v>
      </c>
    </row>
    <row r="1002" spans="1:10" ht="12">
      <c r="A1002" s="100">
        <v>40665</v>
      </c>
      <c r="B1002">
        <v>136.22</v>
      </c>
      <c r="C1002">
        <v>58.97</v>
      </c>
      <c r="D1002">
        <v>67.95</v>
      </c>
      <c r="G1002" s="100">
        <v>40665</v>
      </c>
      <c r="H1002" s="14">
        <f t="shared" si="45"/>
        <v>89.85488126649076</v>
      </c>
      <c r="I1002" s="14">
        <f t="shared" si="46"/>
        <v>126.68098818474758</v>
      </c>
      <c r="J1002" s="14">
        <f t="shared" si="47"/>
        <v>117.01394868262443</v>
      </c>
    </row>
    <row r="1003" spans="1:10" ht="12">
      <c r="A1003" s="100">
        <v>40666</v>
      </c>
      <c r="B1003">
        <v>135.73</v>
      </c>
      <c r="C1003">
        <v>58.69</v>
      </c>
      <c r="D1003">
        <v>67.66</v>
      </c>
      <c r="G1003" s="100">
        <v>40666</v>
      </c>
      <c r="H1003" s="14">
        <f t="shared" si="45"/>
        <v>89.53166226912928</v>
      </c>
      <c r="I1003" s="14">
        <f t="shared" si="46"/>
        <v>126.07948442534908</v>
      </c>
      <c r="J1003" s="14">
        <f t="shared" si="47"/>
        <v>116.51455140347855</v>
      </c>
    </row>
    <row r="1004" spans="1:10" ht="12">
      <c r="A1004" s="100">
        <v>40667</v>
      </c>
      <c r="B1004">
        <v>134.83</v>
      </c>
      <c r="C1004">
        <v>58.6</v>
      </c>
      <c r="D1004">
        <v>67.55</v>
      </c>
      <c r="G1004" s="100">
        <v>40667</v>
      </c>
      <c r="H1004" s="14">
        <f t="shared" si="45"/>
        <v>88.93799472295515</v>
      </c>
      <c r="I1004" s="14">
        <f t="shared" si="46"/>
        <v>125.88614393125673</v>
      </c>
      <c r="J1004" s="14">
        <f t="shared" si="47"/>
        <v>116.32512484931978</v>
      </c>
    </row>
    <row r="1005" spans="1:10" ht="12">
      <c r="A1005" s="100">
        <v>40668</v>
      </c>
      <c r="B1005">
        <v>133.61</v>
      </c>
      <c r="C1005">
        <v>58.28</v>
      </c>
      <c r="D1005">
        <v>67.29</v>
      </c>
      <c r="G1005" s="100">
        <v>40668</v>
      </c>
      <c r="H1005" s="14">
        <f t="shared" si="45"/>
        <v>88.13324538258577</v>
      </c>
      <c r="I1005" s="14">
        <f t="shared" si="46"/>
        <v>125.19871106337273</v>
      </c>
      <c r="J1005" s="14">
        <f t="shared" si="47"/>
        <v>115.87738935767177</v>
      </c>
    </row>
    <row r="1006" spans="1:10" ht="12">
      <c r="A1006" s="100">
        <v>40669</v>
      </c>
      <c r="B1006">
        <v>134.2</v>
      </c>
      <c r="C1006">
        <v>58.47</v>
      </c>
      <c r="D1006">
        <v>67.54</v>
      </c>
      <c r="G1006" s="100">
        <v>40669</v>
      </c>
      <c r="H1006" s="14">
        <f t="shared" si="45"/>
        <v>88.52242744063325</v>
      </c>
      <c r="I1006" s="14">
        <f t="shared" si="46"/>
        <v>125.60687432867886</v>
      </c>
      <c r="J1006" s="14">
        <f t="shared" si="47"/>
        <v>116.30790425348718</v>
      </c>
    </row>
    <row r="1007" spans="1:10" ht="12">
      <c r="A1007" s="100">
        <v>40672</v>
      </c>
      <c r="B1007">
        <v>134.72</v>
      </c>
      <c r="C1007">
        <v>58.69</v>
      </c>
      <c r="D1007">
        <v>67.69</v>
      </c>
      <c r="G1007" s="100">
        <v>40672</v>
      </c>
      <c r="H1007" s="14">
        <f t="shared" si="45"/>
        <v>88.86543535620052</v>
      </c>
      <c r="I1007" s="14">
        <f t="shared" si="46"/>
        <v>126.07948442534908</v>
      </c>
      <c r="J1007" s="14">
        <f t="shared" si="47"/>
        <v>116.5662131909764</v>
      </c>
    </row>
    <row r="1008" spans="1:10" ht="12">
      <c r="A1008" s="100">
        <v>40673</v>
      </c>
      <c r="B1008">
        <v>135.87</v>
      </c>
      <c r="C1008">
        <v>59.19</v>
      </c>
      <c r="D1008">
        <v>68.27</v>
      </c>
      <c r="G1008" s="100">
        <v>40673</v>
      </c>
      <c r="H1008" s="14">
        <f t="shared" si="45"/>
        <v>89.62401055408972</v>
      </c>
      <c r="I1008" s="14">
        <f t="shared" si="46"/>
        <v>127.15359828141783</v>
      </c>
      <c r="J1008" s="14">
        <f t="shared" si="47"/>
        <v>117.56500774926812</v>
      </c>
    </row>
    <row r="1009" spans="1:10" ht="12">
      <c r="A1009" s="100">
        <v>40674</v>
      </c>
      <c r="B1009">
        <v>134.44</v>
      </c>
      <c r="C1009">
        <v>58.76</v>
      </c>
      <c r="D1009">
        <v>67.77</v>
      </c>
      <c r="G1009" s="100">
        <v>40674</v>
      </c>
      <c r="H1009" s="14">
        <f t="shared" si="45"/>
        <v>88.68073878627969</v>
      </c>
      <c r="I1009" s="14">
        <f t="shared" si="46"/>
        <v>126.22986036519872</v>
      </c>
      <c r="J1009" s="14">
        <f t="shared" si="47"/>
        <v>116.70397795763732</v>
      </c>
    </row>
    <row r="1010" spans="1:10" ht="12">
      <c r="A1010" s="100">
        <v>40675</v>
      </c>
      <c r="B1010">
        <v>135.08</v>
      </c>
      <c r="C1010">
        <v>59.11</v>
      </c>
      <c r="D1010">
        <v>68.17</v>
      </c>
      <c r="G1010" s="100">
        <v>40675</v>
      </c>
      <c r="H1010" s="14">
        <f t="shared" si="45"/>
        <v>89.10290237467021</v>
      </c>
      <c r="I1010" s="14">
        <f t="shared" si="46"/>
        <v>126.98174006444685</v>
      </c>
      <c r="J1010" s="14">
        <f t="shared" si="47"/>
        <v>117.39280179094196</v>
      </c>
    </row>
    <row r="1011" spans="1:10" ht="12">
      <c r="A1011" s="100">
        <v>40676</v>
      </c>
      <c r="B1011">
        <v>134.04</v>
      </c>
      <c r="C1011">
        <v>58.41</v>
      </c>
      <c r="D1011">
        <v>67.33</v>
      </c>
      <c r="G1011" s="100">
        <v>40676</v>
      </c>
      <c r="H1011" s="14">
        <f t="shared" si="45"/>
        <v>88.41688654353563</v>
      </c>
      <c r="I1011" s="14">
        <f t="shared" si="46"/>
        <v>125.4779806659506</v>
      </c>
      <c r="J1011" s="14">
        <f t="shared" si="47"/>
        <v>115.94627174100222</v>
      </c>
    </row>
    <row r="1012" spans="1:10" ht="12">
      <c r="A1012" s="100">
        <v>40679</v>
      </c>
      <c r="B1012">
        <v>133.19</v>
      </c>
      <c r="C1012">
        <v>57.4</v>
      </c>
      <c r="D1012">
        <v>66.21</v>
      </c>
      <c r="G1012" s="100">
        <v>40679</v>
      </c>
      <c r="H1012" s="14">
        <f t="shared" si="45"/>
        <v>87.85620052770449</v>
      </c>
      <c r="I1012" s="14">
        <f t="shared" si="46"/>
        <v>123.30827067669175</v>
      </c>
      <c r="J1012" s="14">
        <f t="shared" si="47"/>
        <v>114.01756500774927</v>
      </c>
    </row>
    <row r="1013" spans="1:10" ht="12">
      <c r="A1013" s="100">
        <v>40680</v>
      </c>
      <c r="B1013">
        <v>133.17</v>
      </c>
      <c r="C1013">
        <v>57.56</v>
      </c>
      <c r="D1013">
        <v>66.05</v>
      </c>
      <c r="G1013" s="100">
        <v>40680</v>
      </c>
      <c r="H1013" s="14">
        <f t="shared" si="45"/>
        <v>87.84300791556727</v>
      </c>
      <c r="I1013" s="14">
        <f t="shared" si="46"/>
        <v>123.65198711063374</v>
      </c>
      <c r="J1013" s="14">
        <f t="shared" si="47"/>
        <v>113.74203547442741</v>
      </c>
    </row>
    <row r="1014" spans="1:10" ht="12">
      <c r="A1014" s="100">
        <v>40681</v>
      </c>
      <c r="B1014">
        <v>134.36</v>
      </c>
      <c r="C1014">
        <v>58.04</v>
      </c>
      <c r="D1014">
        <v>66.66</v>
      </c>
      <c r="G1014" s="100">
        <v>40681</v>
      </c>
      <c r="H1014" s="14">
        <f t="shared" si="45"/>
        <v>88.62796833773088</v>
      </c>
      <c r="I1014" s="14">
        <f t="shared" si="46"/>
        <v>124.68313641245972</v>
      </c>
      <c r="J1014" s="14">
        <f t="shared" si="47"/>
        <v>114.79249182021698</v>
      </c>
    </row>
    <row r="1015" spans="1:10" ht="12">
      <c r="A1015" s="100">
        <v>40682</v>
      </c>
      <c r="B1015">
        <v>134.68</v>
      </c>
      <c r="C1015">
        <v>58.21</v>
      </c>
      <c r="D1015">
        <v>66.76</v>
      </c>
      <c r="G1015" s="100">
        <v>40682</v>
      </c>
      <c r="H1015" s="14">
        <f t="shared" si="45"/>
        <v>88.83905013192613</v>
      </c>
      <c r="I1015" s="14">
        <f t="shared" si="46"/>
        <v>125.04833512352312</v>
      </c>
      <c r="J1015" s="14">
        <f t="shared" si="47"/>
        <v>114.96469777854314</v>
      </c>
    </row>
    <row r="1016" spans="1:10" ht="12">
      <c r="A1016" s="100">
        <v>40683</v>
      </c>
      <c r="B1016">
        <v>133.61</v>
      </c>
      <c r="C1016">
        <v>57.77</v>
      </c>
      <c r="D1016">
        <v>66.4</v>
      </c>
      <c r="G1016" s="100">
        <v>40683</v>
      </c>
      <c r="H1016" s="14">
        <f t="shared" si="45"/>
        <v>88.13324538258577</v>
      </c>
      <c r="I1016" s="14">
        <f t="shared" si="46"/>
        <v>124.10311493018263</v>
      </c>
      <c r="J1016" s="14">
        <f t="shared" si="47"/>
        <v>114.34475632856898</v>
      </c>
    </row>
    <row r="1017" spans="1:10" ht="12">
      <c r="A1017" s="100">
        <v>40686</v>
      </c>
      <c r="B1017">
        <v>132.06</v>
      </c>
      <c r="C1017">
        <v>56.92</v>
      </c>
      <c r="D1017">
        <v>65.36</v>
      </c>
      <c r="G1017" s="100">
        <v>40686</v>
      </c>
      <c r="H1017" s="14">
        <f t="shared" si="45"/>
        <v>87.11081794195252</v>
      </c>
      <c r="I1017" s="14">
        <f t="shared" si="46"/>
        <v>122.27712137486574</v>
      </c>
      <c r="J1017" s="14">
        <f t="shared" si="47"/>
        <v>112.55381436197693</v>
      </c>
    </row>
    <row r="1018" spans="1:10" ht="12">
      <c r="A1018" s="100">
        <v>40687</v>
      </c>
      <c r="B1018">
        <v>131.95</v>
      </c>
      <c r="C1018">
        <v>56.57</v>
      </c>
      <c r="D1018">
        <v>65.06</v>
      </c>
      <c r="G1018" s="100">
        <v>40687</v>
      </c>
      <c r="H1018" s="14">
        <f t="shared" si="45"/>
        <v>87.03825857519789</v>
      </c>
      <c r="I1018" s="14">
        <f t="shared" si="46"/>
        <v>121.52524167561762</v>
      </c>
      <c r="J1018" s="14">
        <f t="shared" si="47"/>
        <v>112.03719648699845</v>
      </c>
    </row>
    <row r="1019" spans="1:10" ht="12">
      <c r="A1019" s="100">
        <v>40688</v>
      </c>
      <c r="B1019">
        <v>132.39</v>
      </c>
      <c r="C1019">
        <v>56.79</v>
      </c>
      <c r="D1019">
        <v>65.37</v>
      </c>
      <c r="G1019" s="100">
        <v>40688</v>
      </c>
      <c r="H1019" s="14">
        <f t="shared" si="45"/>
        <v>87.32849604221636</v>
      </c>
      <c r="I1019" s="14">
        <f t="shared" si="46"/>
        <v>121.99785177228786</v>
      </c>
      <c r="J1019" s="14">
        <f t="shared" si="47"/>
        <v>112.57103495780956</v>
      </c>
    </row>
    <row r="1020" spans="1:10" ht="12">
      <c r="A1020" s="100">
        <v>40689</v>
      </c>
      <c r="B1020">
        <v>133</v>
      </c>
      <c r="C1020">
        <v>57.14</v>
      </c>
      <c r="D1020">
        <v>65.79</v>
      </c>
      <c r="G1020" s="100">
        <v>40689</v>
      </c>
      <c r="H1020" s="14">
        <f t="shared" si="45"/>
        <v>87.73087071240106</v>
      </c>
      <c r="I1020" s="14">
        <f t="shared" si="46"/>
        <v>122.74973147153598</v>
      </c>
      <c r="J1020" s="14">
        <f t="shared" si="47"/>
        <v>113.29429998277942</v>
      </c>
    </row>
    <row r="1021" spans="1:10" ht="12">
      <c r="A1021" s="100">
        <v>40690</v>
      </c>
      <c r="B1021">
        <v>133.51</v>
      </c>
      <c r="C1021">
        <v>57.43</v>
      </c>
      <c r="D1021">
        <v>66.15</v>
      </c>
      <c r="G1021" s="100">
        <v>40690</v>
      </c>
      <c r="H1021" s="14">
        <f t="shared" si="45"/>
        <v>88.06728232189973</v>
      </c>
      <c r="I1021" s="14">
        <f t="shared" si="46"/>
        <v>123.37271750805586</v>
      </c>
      <c r="J1021" s="14">
        <f t="shared" si="47"/>
        <v>113.9142414327536</v>
      </c>
    </row>
    <row r="1022" spans="1:10" ht="12">
      <c r="A1022" s="100">
        <v>40694</v>
      </c>
      <c r="B1022">
        <v>134.9</v>
      </c>
      <c r="C1022">
        <v>58.36</v>
      </c>
      <c r="D1022">
        <v>67.18</v>
      </c>
      <c r="G1022" s="100">
        <v>40694</v>
      </c>
      <c r="H1022" s="14">
        <f t="shared" si="45"/>
        <v>88.98416886543536</v>
      </c>
      <c r="I1022" s="14">
        <f t="shared" si="46"/>
        <v>125.37056928034372</v>
      </c>
      <c r="J1022" s="14">
        <f t="shared" si="47"/>
        <v>115.68796280351302</v>
      </c>
    </row>
    <row r="1023" spans="1:10" ht="12">
      <c r="A1023" s="100">
        <v>40695</v>
      </c>
      <c r="B1023">
        <v>131.87</v>
      </c>
      <c r="C1023">
        <v>57.09</v>
      </c>
      <c r="D1023">
        <v>65.65</v>
      </c>
      <c r="G1023" s="100">
        <v>40695</v>
      </c>
      <c r="H1023" s="14">
        <f t="shared" si="45"/>
        <v>86.98548812664907</v>
      </c>
      <c r="I1023" s="14">
        <f t="shared" si="46"/>
        <v>122.64232008592913</v>
      </c>
      <c r="J1023" s="14">
        <f t="shared" si="47"/>
        <v>113.05321164112279</v>
      </c>
    </row>
    <row r="1024" spans="1:10" ht="12">
      <c r="A1024" s="100">
        <v>40696</v>
      </c>
      <c r="B1024">
        <v>131.73</v>
      </c>
      <c r="C1024">
        <v>57.21</v>
      </c>
      <c r="D1024">
        <v>65.72</v>
      </c>
      <c r="G1024" s="100">
        <v>40696</v>
      </c>
      <c r="H1024" s="14">
        <f t="shared" si="45"/>
        <v>86.89313984168865</v>
      </c>
      <c r="I1024" s="14">
        <f t="shared" si="46"/>
        <v>122.90010741138562</v>
      </c>
      <c r="J1024" s="14">
        <f t="shared" si="47"/>
        <v>113.17375581195108</v>
      </c>
    </row>
    <row r="1025" spans="1:10" ht="12">
      <c r="A1025" s="100">
        <v>40697</v>
      </c>
      <c r="B1025">
        <v>130.42</v>
      </c>
      <c r="C1025">
        <v>56.35</v>
      </c>
      <c r="D1025">
        <v>64.76</v>
      </c>
      <c r="G1025" s="100">
        <v>40697</v>
      </c>
      <c r="H1025" s="14">
        <f t="shared" si="45"/>
        <v>86.02902374670184</v>
      </c>
      <c r="I1025" s="14">
        <f t="shared" si="46"/>
        <v>121.05263157894738</v>
      </c>
      <c r="J1025" s="14">
        <f t="shared" si="47"/>
        <v>111.52057861201999</v>
      </c>
    </row>
    <row r="1026" spans="1:10" ht="12">
      <c r="A1026" s="100">
        <v>40700</v>
      </c>
      <c r="B1026">
        <v>129.04</v>
      </c>
      <c r="C1026">
        <v>55.89</v>
      </c>
      <c r="D1026">
        <v>64.28</v>
      </c>
      <c r="G1026" s="100">
        <v>40700</v>
      </c>
      <c r="H1026" s="14">
        <f t="shared" si="45"/>
        <v>85.11873350923483</v>
      </c>
      <c r="I1026" s="14">
        <f t="shared" si="46"/>
        <v>120.06444683136412</v>
      </c>
      <c r="J1026" s="14">
        <f t="shared" si="47"/>
        <v>110.69399001205443</v>
      </c>
    </row>
    <row r="1027" spans="1:10" ht="12">
      <c r="A1027" s="100">
        <v>40701</v>
      </c>
      <c r="B1027">
        <v>128.96</v>
      </c>
      <c r="C1027">
        <v>55.79</v>
      </c>
      <c r="D1027">
        <v>64.08</v>
      </c>
      <c r="G1027" s="100">
        <v>40701</v>
      </c>
      <c r="H1027" s="14">
        <f t="shared" si="45"/>
        <v>85.06596306068602</v>
      </c>
      <c r="I1027" s="14">
        <f t="shared" si="46"/>
        <v>119.84962406015039</v>
      </c>
      <c r="J1027" s="14">
        <f t="shared" si="47"/>
        <v>110.3495780954021</v>
      </c>
    </row>
    <row r="1028" spans="1:10" ht="12">
      <c r="A1028" s="100">
        <v>40702</v>
      </c>
      <c r="B1028">
        <v>128.42</v>
      </c>
      <c r="C1028">
        <v>55.39</v>
      </c>
      <c r="D1028">
        <v>63.47</v>
      </c>
      <c r="G1028" s="100">
        <v>40702</v>
      </c>
      <c r="H1028" s="14">
        <f t="shared" si="45"/>
        <v>84.70976253298153</v>
      </c>
      <c r="I1028" s="14">
        <f t="shared" si="46"/>
        <v>118.9903329752954</v>
      </c>
      <c r="J1028" s="14">
        <f t="shared" si="47"/>
        <v>109.29912174961254</v>
      </c>
    </row>
    <row r="1029" spans="1:10" ht="12">
      <c r="A1029" s="100">
        <v>40703</v>
      </c>
      <c r="B1029">
        <v>129.4</v>
      </c>
      <c r="C1029">
        <v>55.49</v>
      </c>
      <c r="D1029">
        <v>63.55</v>
      </c>
      <c r="G1029" s="100">
        <v>40703</v>
      </c>
      <c r="H1029" s="14">
        <f aca="true" t="shared" si="48" ref="H1029:H1092">B1029/$B$4*100</f>
        <v>85.3562005277045</v>
      </c>
      <c r="I1029" s="14">
        <f aca="true" t="shared" si="49" ref="I1029:I1092">C1029/$C$4*100</f>
        <v>119.20515574650913</v>
      </c>
      <c r="J1029" s="14">
        <f aca="true" t="shared" si="50" ref="J1029:J1092">D1029/$D$4*100</f>
        <v>109.43688651627346</v>
      </c>
    </row>
    <row r="1030" spans="1:10" ht="12">
      <c r="A1030" s="100">
        <v>40704</v>
      </c>
      <c r="B1030">
        <v>127.6</v>
      </c>
      <c r="C1030">
        <v>54.64</v>
      </c>
      <c r="D1030">
        <v>62.62</v>
      </c>
      <c r="G1030" s="100">
        <v>40704</v>
      </c>
      <c r="H1030" s="14">
        <f t="shared" si="48"/>
        <v>84.1688654353562</v>
      </c>
      <c r="I1030" s="14">
        <f t="shared" si="49"/>
        <v>117.37916219119226</v>
      </c>
      <c r="J1030" s="14">
        <f t="shared" si="50"/>
        <v>107.83537110384019</v>
      </c>
    </row>
    <row r="1031" spans="1:10" ht="12">
      <c r="A1031" s="100">
        <v>40707</v>
      </c>
      <c r="B1031">
        <v>127.7</v>
      </c>
      <c r="C1031">
        <v>54.64</v>
      </c>
      <c r="D1031">
        <v>62.46</v>
      </c>
      <c r="G1031" s="100">
        <v>40707</v>
      </c>
      <c r="H1031" s="14">
        <f t="shared" si="48"/>
        <v>84.23482849604223</v>
      </c>
      <c r="I1031" s="14">
        <f t="shared" si="49"/>
        <v>117.37916219119226</v>
      </c>
      <c r="J1031" s="14">
        <f t="shared" si="50"/>
        <v>107.55984157051834</v>
      </c>
    </row>
    <row r="1032" spans="1:10" ht="12">
      <c r="A1032" s="100">
        <v>40708</v>
      </c>
      <c r="B1032">
        <v>129.32</v>
      </c>
      <c r="C1032">
        <v>55.34</v>
      </c>
      <c r="D1032">
        <v>63.37</v>
      </c>
      <c r="G1032" s="100">
        <v>40708</v>
      </c>
      <c r="H1032" s="14">
        <f t="shared" si="48"/>
        <v>85.30343007915567</v>
      </c>
      <c r="I1032" s="14">
        <f t="shared" si="49"/>
        <v>118.88292158968852</v>
      </c>
      <c r="J1032" s="14">
        <f t="shared" si="50"/>
        <v>109.12691579128636</v>
      </c>
    </row>
    <row r="1033" spans="1:10" ht="12">
      <c r="A1033" s="100">
        <v>40709</v>
      </c>
      <c r="B1033">
        <v>127.02</v>
      </c>
      <c r="C1033">
        <v>54.29</v>
      </c>
      <c r="D1033">
        <v>62.22</v>
      </c>
      <c r="G1033" s="100">
        <v>40709</v>
      </c>
      <c r="H1033" s="14">
        <f t="shared" si="48"/>
        <v>83.7862796833773</v>
      </c>
      <c r="I1033" s="14">
        <f t="shared" si="49"/>
        <v>116.62728249194416</v>
      </c>
      <c r="J1033" s="14">
        <f t="shared" si="50"/>
        <v>107.14654727053556</v>
      </c>
    </row>
    <row r="1034" spans="1:10" ht="12">
      <c r="A1034" s="100">
        <v>40710</v>
      </c>
      <c r="B1034">
        <v>127.3</v>
      </c>
      <c r="C1034">
        <v>54.08</v>
      </c>
      <c r="D1034">
        <v>61.97</v>
      </c>
      <c r="G1034" s="100">
        <v>40710</v>
      </c>
      <c r="H1034" s="14">
        <f t="shared" si="48"/>
        <v>83.97097625329816</v>
      </c>
      <c r="I1034" s="14">
        <f t="shared" si="49"/>
        <v>116.17615467239528</v>
      </c>
      <c r="J1034" s="14">
        <f t="shared" si="50"/>
        <v>106.71603237472016</v>
      </c>
    </row>
    <row r="1035" spans="1:10" ht="12">
      <c r="A1035" s="100">
        <v>40711</v>
      </c>
      <c r="B1035">
        <v>127.05</v>
      </c>
      <c r="C1035">
        <v>53.79</v>
      </c>
      <c r="D1035">
        <v>61.79</v>
      </c>
      <c r="G1035" s="100">
        <v>40711</v>
      </c>
      <c r="H1035" s="14">
        <f t="shared" si="48"/>
        <v>83.80606860158312</v>
      </c>
      <c r="I1035" s="14">
        <f t="shared" si="49"/>
        <v>115.55316863587541</v>
      </c>
      <c r="J1035" s="14">
        <f t="shared" si="50"/>
        <v>106.40606164973308</v>
      </c>
    </row>
    <row r="1036" spans="1:10" ht="12">
      <c r="A1036" s="100">
        <v>40714</v>
      </c>
      <c r="B1036">
        <v>127.7</v>
      </c>
      <c r="C1036">
        <v>54.07</v>
      </c>
      <c r="D1036">
        <v>61.96</v>
      </c>
      <c r="G1036" s="100">
        <v>40714</v>
      </c>
      <c r="H1036" s="14">
        <f t="shared" si="48"/>
        <v>84.23482849604223</v>
      </c>
      <c r="I1036" s="14">
        <f t="shared" si="49"/>
        <v>116.1546723952739</v>
      </c>
      <c r="J1036" s="14">
        <f t="shared" si="50"/>
        <v>106.69881177888756</v>
      </c>
    </row>
    <row r="1037" spans="1:10" ht="12">
      <c r="A1037" s="100">
        <v>40715</v>
      </c>
      <c r="B1037">
        <v>129.45</v>
      </c>
      <c r="C1037">
        <v>55.23</v>
      </c>
      <c r="D1037">
        <v>63.23</v>
      </c>
      <c r="G1037" s="100">
        <v>40715</v>
      </c>
      <c r="H1037" s="14">
        <f t="shared" si="48"/>
        <v>85.38918205804748</v>
      </c>
      <c r="I1037" s="14">
        <f t="shared" si="49"/>
        <v>118.64661654135338</v>
      </c>
      <c r="J1037" s="14">
        <f t="shared" si="50"/>
        <v>108.88582744962976</v>
      </c>
    </row>
    <row r="1038" spans="1:10" ht="12">
      <c r="A1038" s="100">
        <v>40716</v>
      </c>
      <c r="B1038">
        <v>128.67</v>
      </c>
      <c r="C1038">
        <v>54.83</v>
      </c>
      <c r="D1038">
        <v>62.79</v>
      </c>
      <c r="G1038" s="100">
        <v>40716</v>
      </c>
      <c r="H1038" s="14">
        <f t="shared" si="48"/>
        <v>84.87467018469657</v>
      </c>
      <c r="I1038" s="14">
        <f t="shared" si="49"/>
        <v>117.7873254564984</v>
      </c>
      <c r="J1038" s="14">
        <f t="shared" si="50"/>
        <v>108.12812123299467</v>
      </c>
    </row>
    <row r="1039" spans="1:10" ht="12">
      <c r="A1039" s="100">
        <v>40717</v>
      </c>
      <c r="B1039">
        <v>128.3</v>
      </c>
      <c r="C1039">
        <v>55.34</v>
      </c>
      <c r="D1039">
        <v>63.47</v>
      </c>
      <c r="G1039" s="100">
        <v>40717</v>
      </c>
      <c r="H1039" s="14">
        <f t="shared" si="48"/>
        <v>84.63060686015832</v>
      </c>
      <c r="I1039" s="14">
        <f t="shared" si="49"/>
        <v>118.88292158968852</v>
      </c>
      <c r="J1039" s="14">
        <f t="shared" si="50"/>
        <v>109.29912174961254</v>
      </c>
    </row>
    <row r="1040" spans="1:10" ht="12">
      <c r="A1040" s="100">
        <v>40718</v>
      </c>
      <c r="B1040">
        <v>126.81</v>
      </c>
      <c r="C1040">
        <v>54.38</v>
      </c>
      <c r="D1040">
        <v>62.2</v>
      </c>
      <c r="G1040" s="100">
        <v>40718</v>
      </c>
      <c r="H1040" s="14">
        <f t="shared" si="48"/>
        <v>83.64775725593668</v>
      </c>
      <c r="I1040" s="14">
        <f t="shared" si="49"/>
        <v>116.82062298603653</v>
      </c>
      <c r="J1040" s="14">
        <f t="shared" si="50"/>
        <v>107.11210607887034</v>
      </c>
    </row>
    <row r="1041" spans="1:10" ht="12">
      <c r="A1041" s="100">
        <v>40721</v>
      </c>
      <c r="B1041">
        <v>127.94</v>
      </c>
      <c r="C1041">
        <v>55.25</v>
      </c>
      <c r="D1041">
        <v>63.1</v>
      </c>
      <c r="G1041" s="100">
        <v>40721</v>
      </c>
      <c r="H1041" s="14">
        <f t="shared" si="48"/>
        <v>84.39313984168865</v>
      </c>
      <c r="I1041" s="14">
        <f t="shared" si="49"/>
        <v>118.68958109559613</v>
      </c>
      <c r="J1041" s="14">
        <f t="shared" si="50"/>
        <v>108.66195970380575</v>
      </c>
    </row>
    <row r="1042" spans="1:10" ht="12">
      <c r="A1042" s="100">
        <v>40722</v>
      </c>
      <c r="B1042">
        <v>129.61</v>
      </c>
      <c r="C1042">
        <v>56.07</v>
      </c>
      <c r="D1042">
        <v>63.91</v>
      </c>
      <c r="G1042" s="100">
        <v>40722</v>
      </c>
      <c r="H1042" s="14">
        <f t="shared" si="48"/>
        <v>85.49472295514514</v>
      </c>
      <c r="I1042" s="14">
        <f t="shared" si="49"/>
        <v>120.45112781954887</v>
      </c>
      <c r="J1042" s="14">
        <f t="shared" si="50"/>
        <v>110.05682796624762</v>
      </c>
    </row>
    <row r="1043" spans="1:10" ht="12">
      <c r="A1043" s="100">
        <v>40723</v>
      </c>
      <c r="B1043">
        <v>130.72</v>
      </c>
      <c r="C1043">
        <v>56.3</v>
      </c>
      <c r="D1043">
        <v>64.08</v>
      </c>
      <c r="G1043" s="100">
        <v>40723</v>
      </c>
      <c r="H1043" s="14">
        <f t="shared" si="48"/>
        <v>86.2269129287599</v>
      </c>
      <c r="I1043" s="14">
        <f t="shared" si="49"/>
        <v>120.94522019334049</v>
      </c>
      <c r="J1043" s="14">
        <f t="shared" si="50"/>
        <v>110.3495780954021</v>
      </c>
    </row>
    <row r="1044" spans="1:10" ht="12">
      <c r="A1044" s="100">
        <v>40724</v>
      </c>
      <c r="B1044">
        <v>131.97</v>
      </c>
      <c r="C1044">
        <v>57.05</v>
      </c>
      <c r="D1044">
        <v>65.02</v>
      </c>
      <c r="G1044" s="100">
        <v>40724</v>
      </c>
      <c r="H1044" s="14">
        <f t="shared" si="48"/>
        <v>87.05145118733509</v>
      </c>
      <c r="I1044" s="14">
        <f t="shared" si="49"/>
        <v>122.55639097744361</v>
      </c>
      <c r="J1044" s="14">
        <f t="shared" si="50"/>
        <v>111.96831410366799</v>
      </c>
    </row>
    <row r="1045" spans="1:10" ht="12">
      <c r="A1045" s="100">
        <v>40725</v>
      </c>
      <c r="B1045">
        <v>133.92</v>
      </c>
      <c r="C1045">
        <v>57.91</v>
      </c>
      <c r="D1045">
        <v>66.05</v>
      </c>
      <c r="G1045" s="100">
        <v>40725</v>
      </c>
      <c r="H1045" s="14">
        <f t="shared" si="48"/>
        <v>88.33773087071239</v>
      </c>
      <c r="I1045" s="14">
        <f t="shared" si="49"/>
        <v>124.40386680988185</v>
      </c>
      <c r="J1045" s="14">
        <f t="shared" si="50"/>
        <v>113.74203547442741</v>
      </c>
    </row>
    <row r="1046" spans="1:10" ht="12">
      <c r="A1046" s="100">
        <v>40729</v>
      </c>
      <c r="B1046">
        <v>133.81</v>
      </c>
      <c r="C1046">
        <v>58.2</v>
      </c>
      <c r="D1046">
        <v>66.22</v>
      </c>
      <c r="G1046" s="100">
        <v>40729</v>
      </c>
      <c r="H1046" s="14">
        <f t="shared" si="48"/>
        <v>88.26517150395779</v>
      </c>
      <c r="I1046" s="14">
        <f t="shared" si="49"/>
        <v>125.02685284640174</v>
      </c>
      <c r="J1046" s="14">
        <f t="shared" si="50"/>
        <v>114.0347856035819</v>
      </c>
    </row>
    <row r="1047" spans="1:10" ht="12">
      <c r="A1047" s="100">
        <v>40730</v>
      </c>
      <c r="B1047">
        <v>133.97</v>
      </c>
      <c r="C1047">
        <v>58.39</v>
      </c>
      <c r="D1047">
        <v>66.56</v>
      </c>
      <c r="G1047" s="100">
        <v>40730</v>
      </c>
      <c r="H1047" s="14">
        <f t="shared" si="48"/>
        <v>88.37071240105541</v>
      </c>
      <c r="I1047" s="14">
        <f t="shared" si="49"/>
        <v>125.43501611170784</v>
      </c>
      <c r="J1047" s="14">
        <f t="shared" si="50"/>
        <v>114.6202858618908</v>
      </c>
    </row>
    <row r="1048" spans="1:10" ht="12">
      <c r="A1048" s="100">
        <v>40731</v>
      </c>
      <c r="B1048">
        <v>135.36</v>
      </c>
      <c r="C1048">
        <v>59.19</v>
      </c>
      <c r="D1048">
        <v>67.47</v>
      </c>
      <c r="G1048" s="100">
        <v>40731</v>
      </c>
      <c r="H1048" s="14">
        <f t="shared" si="48"/>
        <v>89.28759894459104</v>
      </c>
      <c r="I1048" s="14">
        <f t="shared" si="49"/>
        <v>127.15359828141783</v>
      </c>
      <c r="J1048" s="14">
        <f t="shared" si="50"/>
        <v>116.18736008265887</v>
      </c>
    </row>
    <row r="1049" spans="1:10" ht="12">
      <c r="A1049" s="100">
        <v>40732</v>
      </c>
      <c r="B1049">
        <v>134.4</v>
      </c>
      <c r="C1049">
        <v>59.03</v>
      </c>
      <c r="D1049">
        <v>67.15</v>
      </c>
      <c r="G1049" s="100">
        <v>40732</v>
      </c>
      <c r="H1049" s="14">
        <f t="shared" si="48"/>
        <v>88.65435356200528</v>
      </c>
      <c r="I1049" s="14">
        <f t="shared" si="49"/>
        <v>126.80988184747584</v>
      </c>
      <c r="J1049" s="14">
        <f t="shared" si="50"/>
        <v>115.63630101601517</v>
      </c>
    </row>
    <row r="1050" spans="1:10" ht="12">
      <c r="A1050" s="100">
        <v>40735</v>
      </c>
      <c r="B1050">
        <v>131.97</v>
      </c>
      <c r="C1050">
        <v>57.96</v>
      </c>
      <c r="D1050">
        <v>65.94</v>
      </c>
      <c r="G1050" s="100">
        <v>40735</v>
      </c>
      <c r="H1050" s="14">
        <f t="shared" si="48"/>
        <v>87.05145118733509</v>
      </c>
      <c r="I1050" s="14">
        <f t="shared" si="49"/>
        <v>124.51127819548873</v>
      </c>
      <c r="J1050" s="14">
        <f t="shared" si="50"/>
        <v>113.55260892026864</v>
      </c>
    </row>
    <row r="1051" spans="1:10" ht="12">
      <c r="A1051" s="100">
        <v>40736</v>
      </c>
      <c r="B1051">
        <v>131.4</v>
      </c>
      <c r="C1051">
        <v>57.52</v>
      </c>
      <c r="D1051">
        <v>65.23</v>
      </c>
      <c r="G1051" s="100">
        <v>40736</v>
      </c>
      <c r="H1051" s="14">
        <f t="shared" si="48"/>
        <v>86.67546174142481</v>
      </c>
      <c r="I1051" s="14">
        <f t="shared" si="49"/>
        <v>123.56605800214824</v>
      </c>
      <c r="J1051" s="14">
        <f t="shared" si="50"/>
        <v>112.32994661615292</v>
      </c>
    </row>
    <row r="1052" spans="1:10" ht="12">
      <c r="A1052" s="100">
        <v>40737</v>
      </c>
      <c r="B1052">
        <v>131.84</v>
      </c>
      <c r="C1052">
        <v>57.76</v>
      </c>
      <c r="D1052">
        <v>65.43</v>
      </c>
      <c r="G1052" s="100">
        <v>40737</v>
      </c>
      <c r="H1052" s="14">
        <f t="shared" si="48"/>
        <v>86.96569920844328</v>
      </c>
      <c r="I1052" s="14">
        <f t="shared" si="49"/>
        <v>124.08163265306122</v>
      </c>
      <c r="J1052" s="14">
        <f t="shared" si="50"/>
        <v>112.67435853280526</v>
      </c>
    </row>
    <row r="1053" spans="1:10" ht="12">
      <c r="A1053" s="100">
        <v>40738</v>
      </c>
      <c r="B1053">
        <v>130.93</v>
      </c>
      <c r="C1053">
        <v>57.09</v>
      </c>
      <c r="D1053">
        <v>64.76</v>
      </c>
      <c r="G1053" s="100">
        <v>40738</v>
      </c>
      <c r="H1053" s="14">
        <f t="shared" si="48"/>
        <v>86.36543535620054</v>
      </c>
      <c r="I1053" s="14">
        <f t="shared" si="49"/>
        <v>122.64232008592913</v>
      </c>
      <c r="J1053" s="14">
        <f t="shared" si="50"/>
        <v>111.52057861201999</v>
      </c>
    </row>
    <row r="1054" spans="1:10" ht="12">
      <c r="A1054" s="100">
        <v>40739</v>
      </c>
      <c r="B1054">
        <v>131.69</v>
      </c>
      <c r="C1054">
        <v>57.85</v>
      </c>
      <c r="D1054">
        <v>65.7</v>
      </c>
      <c r="G1054" s="100">
        <v>40739</v>
      </c>
      <c r="H1054" s="14">
        <f t="shared" si="48"/>
        <v>86.86675461741426</v>
      </c>
      <c r="I1054" s="14">
        <f t="shared" si="49"/>
        <v>124.27497314715362</v>
      </c>
      <c r="J1054" s="14">
        <f t="shared" si="50"/>
        <v>113.13931462028586</v>
      </c>
    </row>
    <row r="1055" spans="1:10" ht="12">
      <c r="A1055" s="100">
        <v>40742</v>
      </c>
      <c r="B1055">
        <v>130.61</v>
      </c>
      <c r="C1055">
        <v>57.54</v>
      </c>
      <c r="D1055">
        <v>65.47</v>
      </c>
      <c r="G1055" s="100">
        <v>40742</v>
      </c>
      <c r="H1055" s="14">
        <f t="shared" si="48"/>
        <v>86.1543535620053</v>
      </c>
      <c r="I1055" s="14">
        <f t="shared" si="49"/>
        <v>123.609022556391</v>
      </c>
      <c r="J1055" s="14">
        <f t="shared" si="50"/>
        <v>112.7432409161357</v>
      </c>
    </row>
    <row r="1056" spans="1:10" ht="12">
      <c r="A1056" s="100">
        <v>40743</v>
      </c>
      <c r="B1056">
        <v>132.73</v>
      </c>
      <c r="C1056">
        <v>58.85</v>
      </c>
      <c r="D1056">
        <v>67.28</v>
      </c>
      <c r="G1056" s="100">
        <v>40743</v>
      </c>
      <c r="H1056" s="14">
        <f t="shared" si="48"/>
        <v>87.55277044854881</v>
      </c>
      <c r="I1056" s="14">
        <f t="shared" si="49"/>
        <v>126.42320085929109</v>
      </c>
      <c r="J1056" s="14">
        <f t="shared" si="50"/>
        <v>115.86016876183916</v>
      </c>
    </row>
    <row r="1057" spans="1:10" ht="12">
      <c r="A1057" s="100">
        <v>40744</v>
      </c>
      <c r="B1057">
        <v>132.65</v>
      </c>
      <c r="C1057">
        <v>58.6</v>
      </c>
      <c r="D1057">
        <v>66.98</v>
      </c>
      <c r="G1057" s="100">
        <v>40744</v>
      </c>
      <c r="H1057" s="14">
        <f t="shared" si="48"/>
        <v>87.50000000000001</v>
      </c>
      <c r="I1057" s="14">
        <f t="shared" si="49"/>
        <v>125.88614393125673</v>
      </c>
      <c r="J1057" s="14">
        <f t="shared" si="50"/>
        <v>115.3435508868607</v>
      </c>
    </row>
    <row r="1058" spans="1:10" ht="12">
      <c r="A1058" s="100">
        <v>40745</v>
      </c>
      <c r="B1058">
        <v>134.49</v>
      </c>
      <c r="C1058">
        <v>58.99</v>
      </c>
      <c r="D1058">
        <v>67.21</v>
      </c>
      <c r="G1058" s="100">
        <v>40745</v>
      </c>
      <c r="H1058" s="14">
        <f t="shared" si="48"/>
        <v>88.7137203166227</v>
      </c>
      <c r="I1058" s="14">
        <f t="shared" si="49"/>
        <v>126.72395273899035</v>
      </c>
      <c r="J1058" s="14">
        <f t="shared" si="50"/>
        <v>115.73962459101084</v>
      </c>
    </row>
    <row r="1059" spans="1:10" ht="12">
      <c r="A1059" s="100">
        <v>40746</v>
      </c>
      <c r="B1059">
        <v>134.58</v>
      </c>
      <c r="C1059">
        <v>59.6</v>
      </c>
      <c r="D1059">
        <v>68.17</v>
      </c>
      <c r="G1059" s="100">
        <v>40746</v>
      </c>
      <c r="H1059" s="14">
        <f t="shared" si="48"/>
        <v>88.77308707124013</v>
      </c>
      <c r="I1059" s="14">
        <f t="shared" si="49"/>
        <v>128.03437164339422</v>
      </c>
      <c r="J1059" s="14">
        <f t="shared" si="50"/>
        <v>117.39280179094196</v>
      </c>
    </row>
    <row r="1060" spans="1:10" ht="12">
      <c r="A1060" s="100">
        <v>40749</v>
      </c>
      <c r="B1060">
        <v>133.83</v>
      </c>
      <c r="C1060">
        <v>59.48</v>
      </c>
      <c r="D1060">
        <v>67.94</v>
      </c>
      <c r="G1060" s="100">
        <v>40749</v>
      </c>
      <c r="H1060" s="14">
        <f t="shared" si="48"/>
        <v>88.27836411609499</v>
      </c>
      <c r="I1060" s="14">
        <f t="shared" si="49"/>
        <v>127.7765843179377</v>
      </c>
      <c r="J1060" s="14">
        <f t="shared" si="50"/>
        <v>116.9967280867918</v>
      </c>
    </row>
    <row r="1061" spans="1:10" ht="12">
      <c r="A1061" s="100">
        <v>40750</v>
      </c>
      <c r="B1061">
        <v>133.33</v>
      </c>
      <c r="C1061">
        <v>59.63</v>
      </c>
      <c r="D1061">
        <v>68.21</v>
      </c>
      <c r="G1061" s="100">
        <v>40750</v>
      </c>
      <c r="H1061" s="14">
        <f t="shared" si="48"/>
        <v>87.94854881266491</v>
      </c>
      <c r="I1061" s="14">
        <f t="shared" si="49"/>
        <v>128.09881847475836</v>
      </c>
      <c r="J1061" s="14">
        <f t="shared" si="50"/>
        <v>117.46168417427243</v>
      </c>
    </row>
    <row r="1062" spans="1:10" ht="12">
      <c r="A1062" s="100">
        <v>40751</v>
      </c>
      <c r="B1062">
        <v>130.6</v>
      </c>
      <c r="C1062">
        <v>58.09</v>
      </c>
      <c r="D1062">
        <v>66.15</v>
      </c>
      <c r="G1062" s="100">
        <v>40751</v>
      </c>
      <c r="H1062" s="14">
        <f t="shared" si="48"/>
        <v>86.14775725593667</v>
      </c>
      <c r="I1062" s="14">
        <f t="shared" si="49"/>
        <v>124.79054779806663</v>
      </c>
      <c r="J1062" s="14">
        <f t="shared" si="50"/>
        <v>113.9142414327536</v>
      </c>
    </row>
    <row r="1063" spans="1:10" ht="12">
      <c r="A1063" s="100">
        <v>40752</v>
      </c>
      <c r="B1063">
        <v>130.22</v>
      </c>
      <c r="C1063">
        <v>58.19</v>
      </c>
      <c r="D1063">
        <v>66.22</v>
      </c>
      <c r="G1063" s="100">
        <v>40752</v>
      </c>
      <c r="H1063" s="14">
        <f t="shared" si="48"/>
        <v>85.89709762532982</v>
      </c>
      <c r="I1063" s="14">
        <f t="shared" si="49"/>
        <v>125.00537056928034</v>
      </c>
      <c r="J1063" s="14">
        <f t="shared" si="50"/>
        <v>114.0347856035819</v>
      </c>
    </row>
    <row r="1064" spans="1:10" ht="12">
      <c r="A1064" s="100">
        <v>40753</v>
      </c>
      <c r="B1064">
        <v>129.33</v>
      </c>
      <c r="C1064">
        <v>58</v>
      </c>
      <c r="D1064">
        <v>65.73</v>
      </c>
      <c r="G1064" s="100">
        <v>40753</v>
      </c>
      <c r="H1064" s="14">
        <f t="shared" si="48"/>
        <v>85.31002638522429</v>
      </c>
      <c r="I1064" s="14">
        <f t="shared" si="49"/>
        <v>124.59720730397423</v>
      </c>
      <c r="J1064" s="14">
        <f t="shared" si="50"/>
        <v>113.19097640778371</v>
      </c>
    </row>
    <row r="1065" spans="1:10" ht="12">
      <c r="A1065" s="100">
        <v>40756</v>
      </c>
      <c r="B1065">
        <v>128.78</v>
      </c>
      <c r="C1065">
        <v>57.73</v>
      </c>
      <c r="D1065">
        <v>65.59</v>
      </c>
      <c r="G1065" s="100">
        <v>40756</v>
      </c>
      <c r="H1065" s="14">
        <f t="shared" si="48"/>
        <v>84.94722955145119</v>
      </c>
      <c r="I1065" s="14">
        <f t="shared" si="49"/>
        <v>124.0171858216971</v>
      </c>
      <c r="J1065" s="14">
        <f t="shared" si="50"/>
        <v>112.94988806612709</v>
      </c>
    </row>
    <row r="1066" spans="1:10" ht="12">
      <c r="A1066" s="100">
        <v>40757</v>
      </c>
      <c r="B1066">
        <v>125.49</v>
      </c>
      <c r="C1066">
        <v>56.27</v>
      </c>
      <c r="D1066">
        <v>64.11</v>
      </c>
      <c r="G1066" s="100">
        <v>40757</v>
      </c>
      <c r="H1066" s="14">
        <f t="shared" si="48"/>
        <v>82.77704485488127</v>
      </c>
      <c r="I1066" s="14">
        <f t="shared" si="49"/>
        <v>120.88077336197638</v>
      </c>
      <c r="J1066" s="14">
        <f t="shared" si="50"/>
        <v>110.40123988289994</v>
      </c>
    </row>
    <row r="1067" spans="1:10" ht="12">
      <c r="A1067" s="100">
        <v>40758</v>
      </c>
      <c r="B1067">
        <v>126.17</v>
      </c>
      <c r="C1067">
        <v>56.81</v>
      </c>
      <c r="D1067">
        <v>64.76</v>
      </c>
      <c r="G1067" s="100">
        <v>40758</v>
      </c>
      <c r="H1067" s="14">
        <f t="shared" si="48"/>
        <v>83.22559366754618</v>
      </c>
      <c r="I1067" s="14">
        <f t="shared" si="49"/>
        <v>122.04081632653063</v>
      </c>
      <c r="J1067" s="14">
        <f t="shared" si="50"/>
        <v>111.52057861201999</v>
      </c>
    </row>
    <row r="1068" spans="1:10" ht="12">
      <c r="A1068" s="100">
        <v>40759</v>
      </c>
      <c r="B1068">
        <v>120.26</v>
      </c>
      <c r="C1068">
        <v>54.17</v>
      </c>
      <c r="D1068">
        <v>61.83</v>
      </c>
      <c r="G1068" s="100">
        <v>40759</v>
      </c>
      <c r="H1068" s="14">
        <f t="shared" si="48"/>
        <v>79.32717678100263</v>
      </c>
      <c r="I1068" s="14">
        <f t="shared" si="49"/>
        <v>116.36949516648767</v>
      </c>
      <c r="J1068" s="14">
        <f t="shared" si="50"/>
        <v>106.47494403306355</v>
      </c>
    </row>
    <row r="1069" spans="1:10" ht="12">
      <c r="A1069" s="100">
        <v>40760</v>
      </c>
      <c r="B1069">
        <v>120.08</v>
      </c>
      <c r="C1069">
        <v>53.83</v>
      </c>
      <c r="D1069">
        <v>61.31</v>
      </c>
      <c r="G1069" s="100">
        <v>40760</v>
      </c>
      <c r="H1069" s="14">
        <f t="shared" si="48"/>
        <v>79.20844327176782</v>
      </c>
      <c r="I1069" s="14">
        <f t="shared" si="49"/>
        <v>115.6390977443609</v>
      </c>
      <c r="J1069" s="14">
        <f t="shared" si="50"/>
        <v>105.57947304976753</v>
      </c>
    </row>
    <row r="1070" spans="1:10" ht="12">
      <c r="A1070" s="100">
        <v>40763</v>
      </c>
      <c r="B1070">
        <v>112.26</v>
      </c>
      <c r="C1070">
        <v>50.59</v>
      </c>
      <c r="D1070">
        <v>57.88</v>
      </c>
      <c r="G1070" s="100">
        <v>40763</v>
      </c>
      <c r="H1070" s="14">
        <f t="shared" si="48"/>
        <v>74.05013192612138</v>
      </c>
      <c r="I1070" s="14">
        <f t="shared" si="49"/>
        <v>108.67883995703546</v>
      </c>
      <c r="J1070" s="14">
        <f t="shared" si="50"/>
        <v>99.6728086791803</v>
      </c>
    </row>
    <row r="1071" spans="1:10" ht="12">
      <c r="A1071" s="100">
        <v>40764</v>
      </c>
      <c r="B1071">
        <v>117.48</v>
      </c>
      <c r="C1071">
        <v>53.03</v>
      </c>
      <c r="D1071">
        <v>60.3</v>
      </c>
      <c r="G1071" s="100">
        <v>40764</v>
      </c>
      <c r="H1071" s="14">
        <f t="shared" si="48"/>
        <v>77.49340369393141</v>
      </c>
      <c r="I1071" s="14">
        <f t="shared" si="49"/>
        <v>113.92051557465092</v>
      </c>
      <c r="J1071" s="14">
        <f t="shared" si="50"/>
        <v>103.84019287067332</v>
      </c>
    </row>
    <row r="1072" spans="1:10" ht="12">
      <c r="A1072" s="100">
        <v>40765</v>
      </c>
      <c r="B1072">
        <v>112.29</v>
      </c>
      <c r="C1072">
        <v>50.86</v>
      </c>
      <c r="D1072">
        <v>58.02</v>
      </c>
      <c r="G1072" s="100">
        <v>40765</v>
      </c>
      <c r="H1072" s="14">
        <f t="shared" si="48"/>
        <v>74.06992084432719</v>
      </c>
      <c r="I1072" s="14">
        <f t="shared" si="49"/>
        <v>109.25886143931258</v>
      </c>
      <c r="J1072" s="14">
        <f t="shared" si="50"/>
        <v>99.91389702083693</v>
      </c>
    </row>
    <row r="1073" spans="1:10" ht="12">
      <c r="A1073" s="100">
        <v>40766</v>
      </c>
      <c r="B1073">
        <v>117.33</v>
      </c>
      <c r="C1073">
        <v>53.1</v>
      </c>
      <c r="D1073">
        <v>60.45</v>
      </c>
      <c r="G1073" s="100">
        <v>40766</v>
      </c>
      <c r="H1073" s="14">
        <f t="shared" si="48"/>
        <v>77.39445910290237</v>
      </c>
      <c r="I1073" s="14">
        <f t="shared" si="49"/>
        <v>114.07089151450054</v>
      </c>
      <c r="J1073" s="14">
        <f t="shared" si="50"/>
        <v>104.09850180816255</v>
      </c>
    </row>
    <row r="1074" spans="1:10" ht="12">
      <c r="A1074" s="100">
        <v>40767</v>
      </c>
      <c r="B1074">
        <v>118.12</v>
      </c>
      <c r="C1074">
        <v>53.57</v>
      </c>
      <c r="D1074">
        <v>60.99</v>
      </c>
      <c r="G1074" s="100">
        <v>40767</v>
      </c>
      <c r="H1074" s="14">
        <f t="shared" si="48"/>
        <v>77.9155672823219</v>
      </c>
      <c r="I1074" s="14">
        <f t="shared" si="49"/>
        <v>115.08055853920516</v>
      </c>
      <c r="J1074" s="14">
        <f t="shared" si="50"/>
        <v>105.02841398312381</v>
      </c>
    </row>
    <row r="1075" spans="1:10" ht="12">
      <c r="A1075" s="100">
        <v>40770</v>
      </c>
      <c r="B1075">
        <v>120.62</v>
      </c>
      <c r="C1075">
        <v>54.36</v>
      </c>
      <c r="D1075">
        <v>62.06</v>
      </c>
      <c r="G1075" s="100">
        <v>40770</v>
      </c>
      <c r="H1075" s="14">
        <f t="shared" si="48"/>
        <v>79.56464379947231</v>
      </c>
      <c r="I1075" s="14">
        <f t="shared" si="49"/>
        <v>116.77765843179377</v>
      </c>
      <c r="J1075" s="14">
        <f t="shared" si="50"/>
        <v>106.8710177372137</v>
      </c>
    </row>
    <row r="1076" spans="1:10" ht="12">
      <c r="A1076" s="100">
        <v>40771</v>
      </c>
      <c r="B1076">
        <v>119.59</v>
      </c>
      <c r="C1076">
        <v>53.9</v>
      </c>
      <c r="D1076">
        <v>61.36</v>
      </c>
      <c r="G1076" s="100">
        <v>40771</v>
      </c>
      <c r="H1076" s="14">
        <f t="shared" si="48"/>
        <v>78.88522427440634</v>
      </c>
      <c r="I1076" s="14">
        <f t="shared" si="49"/>
        <v>115.78947368421053</v>
      </c>
      <c r="J1076" s="14">
        <f t="shared" si="50"/>
        <v>105.6655760289306</v>
      </c>
    </row>
    <row r="1077" spans="1:10" ht="12">
      <c r="A1077" s="100">
        <v>40772</v>
      </c>
      <c r="B1077">
        <v>119.67</v>
      </c>
      <c r="C1077">
        <v>53.58</v>
      </c>
      <c r="D1077">
        <v>60.81</v>
      </c>
      <c r="G1077" s="100">
        <v>40772</v>
      </c>
      <c r="H1077" s="14">
        <f t="shared" si="48"/>
        <v>78.93799472295515</v>
      </c>
      <c r="I1077" s="14">
        <f t="shared" si="49"/>
        <v>115.10204081632654</v>
      </c>
      <c r="J1077" s="14">
        <f t="shared" si="50"/>
        <v>104.71844325813673</v>
      </c>
    </row>
    <row r="1078" spans="1:10" ht="12">
      <c r="A1078" s="100">
        <v>40773</v>
      </c>
      <c r="B1078">
        <v>114.51</v>
      </c>
      <c r="C1078">
        <v>50.95</v>
      </c>
      <c r="D1078">
        <v>57.65</v>
      </c>
      <c r="G1078" s="100">
        <v>40773</v>
      </c>
      <c r="H1078" s="14">
        <f t="shared" si="48"/>
        <v>75.53430079155673</v>
      </c>
      <c r="I1078" s="14">
        <f t="shared" si="49"/>
        <v>109.45220193340495</v>
      </c>
      <c r="J1078" s="14">
        <f t="shared" si="50"/>
        <v>99.27673497503014</v>
      </c>
    </row>
    <row r="1079" spans="1:10" ht="12">
      <c r="A1079" s="100">
        <v>40774</v>
      </c>
      <c r="B1079">
        <v>112.64</v>
      </c>
      <c r="C1079">
        <v>50.03</v>
      </c>
      <c r="D1079">
        <v>56.04</v>
      </c>
      <c r="G1079" s="100">
        <v>40774</v>
      </c>
      <c r="H1079" s="14">
        <f t="shared" si="48"/>
        <v>74.30079155672824</v>
      </c>
      <c r="I1079" s="14">
        <f t="shared" si="49"/>
        <v>107.47583243823846</v>
      </c>
      <c r="J1079" s="14">
        <f t="shared" si="50"/>
        <v>96.50421904597899</v>
      </c>
    </row>
    <row r="1080" spans="1:10" ht="12">
      <c r="A1080" s="100">
        <v>40777</v>
      </c>
      <c r="B1080">
        <v>112.73</v>
      </c>
      <c r="C1080">
        <v>50.21</v>
      </c>
      <c r="D1080">
        <v>56.33</v>
      </c>
      <c r="G1080" s="100">
        <v>40777</v>
      </c>
      <c r="H1080" s="14">
        <f t="shared" si="48"/>
        <v>74.36015831134564</v>
      </c>
      <c r="I1080" s="14">
        <f t="shared" si="49"/>
        <v>107.8625134264232</v>
      </c>
      <c r="J1080" s="14">
        <f t="shared" si="50"/>
        <v>97.00361632512484</v>
      </c>
    </row>
    <row r="1081" spans="1:10" ht="12">
      <c r="A1081" s="100">
        <v>40778</v>
      </c>
      <c r="B1081">
        <v>116.44</v>
      </c>
      <c r="C1081">
        <v>52.28</v>
      </c>
      <c r="D1081">
        <v>58.57</v>
      </c>
      <c r="G1081" s="100">
        <v>40778</v>
      </c>
      <c r="H1081" s="14">
        <f t="shared" si="48"/>
        <v>76.80738786279684</v>
      </c>
      <c r="I1081" s="14">
        <f t="shared" si="49"/>
        <v>112.30934479054781</v>
      </c>
      <c r="J1081" s="14">
        <f t="shared" si="50"/>
        <v>100.86102979163078</v>
      </c>
    </row>
    <row r="1082" spans="1:10" ht="12">
      <c r="A1082" s="100">
        <v>40779</v>
      </c>
      <c r="B1082">
        <v>118.08</v>
      </c>
      <c r="C1082">
        <v>52.69</v>
      </c>
      <c r="D1082">
        <v>58.99</v>
      </c>
      <c r="G1082" s="100">
        <v>40779</v>
      </c>
      <c r="H1082" s="14">
        <f t="shared" si="48"/>
        <v>77.8891820580475</v>
      </c>
      <c r="I1082" s="14">
        <f t="shared" si="49"/>
        <v>113.19011815252418</v>
      </c>
      <c r="J1082" s="14">
        <f t="shared" si="50"/>
        <v>101.58429481660065</v>
      </c>
    </row>
    <row r="1083" spans="1:10" ht="12">
      <c r="A1083" s="100">
        <v>40780</v>
      </c>
      <c r="B1083">
        <v>116.28</v>
      </c>
      <c r="C1083">
        <v>51.83</v>
      </c>
      <c r="D1083">
        <v>58.06</v>
      </c>
      <c r="G1083" s="100">
        <v>40780</v>
      </c>
      <c r="H1083" s="14">
        <f t="shared" si="48"/>
        <v>76.70184696569922</v>
      </c>
      <c r="I1083" s="14">
        <f t="shared" si="49"/>
        <v>111.34264232008593</v>
      </c>
      <c r="J1083" s="14">
        <f t="shared" si="50"/>
        <v>99.98277940416739</v>
      </c>
    </row>
    <row r="1084" spans="1:10" ht="12">
      <c r="A1084" s="100">
        <v>40781</v>
      </c>
      <c r="B1084">
        <v>117.97</v>
      </c>
      <c r="C1084">
        <v>53.13</v>
      </c>
      <c r="D1084">
        <v>59.46</v>
      </c>
      <c r="G1084" s="100">
        <v>40781</v>
      </c>
      <c r="H1084" s="14">
        <f t="shared" si="48"/>
        <v>77.81662269129288</v>
      </c>
      <c r="I1084" s="14">
        <f t="shared" si="49"/>
        <v>114.13533834586467</v>
      </c>
      <c r="J1084" s="14">
        <f t="shared" si="50"/>
        <v>102.3936628207336</v>
      </c>
    </row>
    <row r="1085" spans="1:10" ht="12">
      <c r="A1085" s="100">
        <v>40784</v>
      </c>
      <c r="B1085">
        <v>121.36</v>
      </c>
      <c r="C1085">
        <v>54.61</v>
      </c>
      <c r="D1085">
        <v>61.2</v>
      </c>
      <c r="G1085" s="100">
        <v>40784</v>
      </c>
      <c r="H1085" s="14">
        <f t="shared" si="48"/>
        <v>80.05277044854881</v>
      </c>
      <c r="I1085" s="14">
        <f t="shared" si="49"/>
        <v>117.31471535982814</v>
      </c>
      <c r="J1085" s="14">
        <f t="shared" si="50"/>
        <v>105.39004649560874</v>
      </c>
    </row>
    <row r="1086" spans="1:10" ht="12">
      <c r="A1086" s="100">
        <v>40785</v>
      </c>
      <c r="B1086">
        <v>121.68</v>
      </c>
      <c r="C1086">
        <v>54.97</v>
      </c>
      <c r="D1086">
        <v>61.33</v>
      </c>
      <c r="G1086" s="100">
        <v>40785</v>
      </c>
      <c r="H1086" s="14">
        <f t="shared" si="48"/>
        <v>80.26385224274406</v>
      </c>
      <c r="I1086" s="14">
        <f t="shared" si="49"/>
        <v>118.08807733619764</v>
      </c>
      <c r="J1086" s="14">
        <f t="shared" si="50"/>
        <v>105.61391424143277</v>
      </c>
    </row>
    <row r="1087" spans="1:10" ht="12">
      <c r="A1087" s="100">
        <v>40786</v>
      </c>
      <c r="B1087">
        <v>122.22</v>
      </c>
      <c r="C1087">
        <v>55.06</v>
      </c>
      <c r="D1087">
        <v>61.36</v>
      </c>
      <c r="G1087" s="100">
        <v>40786</v>
      </c>
      <c r="H1087" s="14">
        <f t="shared" si="48"/>
        <v>80.62005277044855</v>
      </c>
      <c r="I1087" s="14">
        <f t="shared" si="49"/>
        <v>118.28141783029002</v>
      </c>
      <c r="J1087" s="14">
        <f t="shared" si="50"/>
        <v>105.6655760289306</v>
      </c>
    </row>
    <row r="1088" spans="1:10" ht="12">
      <c r="A1088" s="100">
        <v>40787</v>
      </c>
      <c r="B1088">
        <v>120.94</v>
      </c>
      <c r="C1088">
        <v>54.56</v>
      </c>
      <c r="D1088">
        <v>60.62</v>
      </c>
      <c r="G1088" s="100">
        <v>40787</v>
      </c>
      <c r="H1088" s="14">
        <f t="shared" si="48"/>
        <v>79.77572559366754</v>
      </c>
      <c r="I1088" s="14">
        <f t="shared" si="49"/>
        <v>117.20730397422128</v>
      </c>
      <c r="J1088" s="14">
        <f t="shared" si="50"/>
        <v>104.39125193731702</v>
      </c>
    </row>
    <row r="1089" spans="1:10" ht="12">
      <c r="A1089" s="100">
        <v>40788</v>
      </c>
      <c r="B1089">
        <v>117.85</v>
      </c>
      <c r="C1089">
        <v>53.28</v>
      </c>
      <c r="D1089">
        <v>59.15</v>
      </c>
      <c r="G1089" s="100">
        <v>40788</v>
      </c>
      <c r="H1089" s="14">
        <f t="shared" si="48"/>
        <v>77.73746701846966</v>
      </c>
      <c r="I1089" s="14">
        <f t="shared" si="49"/>
        <v>114.4575725026853</v>
      </c>
      <c r="J1089" s="14">
        <f t="shared" si="50"/>
        <v>101.85982434992252</v>
      </c>
    </row>
    <row r="1090" spans="1:10" ht="12">
      <c r="A1090" s="100">
        <v>40792</v>
      </c>
      <c r="B1090">
        <v>116.99</v>
      </c>
      <c r="C1090">
        <v>53.29</v>
      </c>
      <c r="D1090">
        <v>58.85</v>
      </c>
      <c r="G1090" s="100">
        <v>40792</v>
      </c>
      <c r="H1090" s="14">
        <f t="shared" si="48"/>
        <v>77.17018469656992</v>
      </c>
      <c r="I1090" s="14">
        <f t="shared" si="49"/>
        <v>114.47905477980666</v>
      </c>
      <c r="J1090" s="14">
        <f t="shared" si="50"/>
        <v>101.34320647494404</v>
      </c>
    </row>
    <row r="1091" spans="1:10" ht="12">
      <c r="A1091" s="100">
        <v>40793</v>
      </c>
      <c r="B1091">
        <v>120.29</v>
      </c>
      <c r="C1091">
        <v>54.64</v>
      </c>
      <c r="D1091">
        <v>60.47</v>
      </c>
      <c r="G1091" s="100">
        <v>40793</v>
      </c>
      <c r="H1091" s="14">
        <f t="shared" si="48"/>
        <v>79.34696569920845</v>
      </c>
      <c r="I1091" s="14">
        <f t="shared" si="49"/>
        <v>117.37916219119226</v>
      </c>
      <c r="J1091" s="14">
        <f t="shared" si="50"/>
        <v>104.13294299982778</v>
      </c>
    </row>
    <row r="1092" spans="1:10" ht="12">
      <c r="A1092" s="100">
        <v>40794</v>
      </c>
      <c r="B1092">
        <v>119.04</v>
      </c>
      <c r="C1092">
        <v>54.39</v>
      </c>
      <c r="D1092">
        <v>60.23</v>
      </c>
      <c r="G1092" s="100">
        <v>40794</v>
      </c>
      <c r="H1092" s="14">
        <f t="shared" si="48"/>
        <v>78.52242744063325</v>
      </c>
      <c r="I1092" s="14">
        <f t="shared" si="49"/>
        <v>116.8421052631579</v>
      </c>
      <c r="J1092" s="14">
        <f t="shared" si="50"/>
        <v>103.719648699845</v>
      </c>
    </row>
    <row r="1093" spans="1:10" ht="12">
      <c r="A1093" s="100">
        <v>40795</v>
      </c>
      <c r="B1093">
        <v>115.92</v>
      </c>
      <c r="C1093">
        <v>53.18</v>
      </c>
      <c r="D1093">
        <v>58.97</v>
      </c>
      <c r="G1093" s="100">
        <v>40795</v>
      </c>
      <c r="H1093" s="14">
        <f aca="true" t="shared" si="51" ref="H1093:H1156">B1093/$B$4*100</f>
        <v>76.46437994722956</v>
      </c>
      <c r="I1093" s="14">
        <f aca="true" t="shared" si="52" ref="I1093:I1156">C1093/$C$4*100</f>
        <v>114.24274973147155</v>
      </c>
      <c r="J1093" s="14">
        <f aca="true" t="shared" si="53" ref="J1093:J1156">D1093/$D$4*100</f>
        <v>101.54985362493542</v>
      </c>
    </row>
    <row r="1094" spans="1:10" ht="12">
      <c r="A1094" s="100">
        <v>40798</v>
      </c>
      <c r="B1094">
        <v>116.67</v>
      </c>
      <c r="C1094">
        <v>53.86</v>
      </c>
      <c r="D1094">
        <v>59.72</v>
      </c>
      <c r="G1094" s="100">
        <v>40798</v>
      </c>
      <c r="H1094" s="14">
        <f t="shared" si="51"/>
        <v>76.95910290237468</v>
      </c>
      <c r="I1094" s="14">
        <f t="shared" si="52"/>
        <v>115.70354457572503</v>
      </c>
      <c r="J1094" s="14">
        <f t="shared" si="53"/>
        <v>102.84139831238161</v>
      </c>
    </row>
    <row r="1095" spans="1:10" ht="12">
      <c r="A1095" s="100">
        <v>40799</v>
      </c>
      <c r="B1095">
        <v>117.74</v>
      </c>
      <c r="C1095">
        <v>54.58</v>
      </c>
      <c r="D1095">
        <v>60.54</v>
      </c>
      <c r="G1095" s="100">
        <v>40799</v>
      </c>
      <c r="H1095" s="14">
        <f t="shared" si="51"/>
        <v>77.66490765171504</v>
      </c>
      <c r="I1095" s="14">
        <f t="shared" si="52"/>
        <v>117.25026852846403</v>
      </c>
      <c r="J1095" s="14">
        <f t="shared" si="53"/>
        <v>104.2534871706561</v>
      </c>
    </row>
    <row r="1096" spans="1:10" ht="12">
      <c r="A1096" s="100">
        <v>40800</v>
      </c>
      <c r="B1096">
        <v>119.37</v>
      </c>
      <c r="C1096">
        <v>55.36</v>
      </c>
      <c r="D1096">
        <v>61.58</v>
      </c>
      <c r="G1096" s="100">
        <v>40800</v>
      </c>
      <c r="H1096" s="14">
        <f t="shared" si="51"/>
        <v>78.7401055408971</v>
      </c>
      <c r="I1096" s="14">
        <f t="shared" si="52"/>
        <v>118.92588614393127</v>
      </c>
      <c r="J1096" s="14">
        <f t="shared" si="53"/>
        <v>106.04442913724814</v>
      </c>
    </row>
    <row r="1097" spans="1:10" ht="12">
      <c r="A1097" s="100">
        <v>40801</v>
      </c>
      <c r="B1097">
        <v>121.43</v>
      </c>
      <c r="C1097">
        <v>56.18</v>
      </c>
      <c r="D1097">
        <v>62.55</v>
      </c>
      <c r="G1097" s="100">
        <v>40801</v>
      </c>
      <c r="H1097" s="14">
        <f t="shared" si="51"/>
        <v>80.09894459102902</v>
      </c>
      <c r="I1097" s="14">
        <f t="shared" si="52"/>
        <v>120.687432867884</v>
      </c>
      <c r="J1097" s="14">
        <f t="shared" si="53"/>
        <v>107.71482693301189</v>
      </c>
    </row>
    <row r="1098" spans="1:10" ht="12">
      <c r="A1098" s="100">
        <v>40802</v>
      </c>
      <c r="B1098">
        <v>121.52</v>
      </c>
      <c r="C1098">
        <v>56.59</v>
      </c>
      <c r="D1098">
        <v>63.08</v>
      </c>
      <c r="G1098" s="100">
        <v>40802</v>
      </c>
      <c r="H1098" s="14">
        <f t="shared" si="51"/>
        <v>80.15831134564644</v>
      </c>
      <c r="I1098" s="14">
        <f t="shared" si="52"/>
        <v>121.56820622986038</v>
      </c>
      <c r="J1098" s="14">
        <f t="shared" si="53"/>
        <v>108.62751851214053</v>
      </c>
    </row>
    <row r="1099" spans="1:10" ht="12">
      <c r="A1099" s="100">
        <v>40805</v>
      </c>
      <c r="B1099">
        <v>120.31</v>
      </c>
      <c r="C1099">
        <v>56.61</v>
      </c>
      <c r="D1099">
        <v>63.04</v>
      </c>
      <c r="G1099" s="100">
        <v>40805</v>
      </c>
      <c r="H1099" s="14">
        <f t="shared" si="51"/>
        <v>79.36015831134566</v>
      </c>
      <c r="I1099" s="14">
        <f t="shared" si="52"/>
        <v>121.61117078410312</v>
      </c>
      <c r="J1099" s="14">
        <f t="shared" si="53"/>
        <v>108.55863612881005</v>
      </c>
    </row>
    <row r="1100" spans="1:10" ht="12">
      <c r="A1100" s="100">
        <v>40806</v>
      </c>
      <c r="B1100">
        <v>120.17</v>
      </c>
      <c r="C1100">
        <v>56.36</v>
      </c>
      <c r="D1100">
        <v>62.74</v>
      </c>
      <c r="G1100" s="100">
        <v>40806</v>
      </c>
      <c r="H1100" s="14">
        <f t="shared" si="51"/>
        <v>79.26781002638523</v>
      </c>
      <c r="I1100" s="14">
        <f t="shared" si="52"/>
        <v>121.07411385606875</v>
      </c>
      <c r="J1100" s="14">
        <f t="shared" si="53"/>
        <v>108.0420182538316</v>
      </c>
    </row>
    <row r="1101" spans="1:10" ht="12">
      <c r="A1101" s="100">
        <v>40807</v>
      </c>
      <c r="B1101">
        <v>116.63</v>
      </c>
      <c r="C1101">
        <v>55.38</v>
      </c>
      <c r="D1101">
        <v>61.84</v>
      </c>
      <c r="G1101" s="100">
        <v>40807</v>
      </c>
      <c r="H1101" s="14">
        <f t="shared" si="51"/>
        <v>76.93271767810026</v>
      </c>
      <c r="I1101" s="14">
        <f t="shared" si="52"/>
        <v>118.96885069817402</v>
      </c>
      <c r="J1101" s="14">
        <f t="shared" si="53"/>
        <v>106.49216462889616</v>
      </c>
    </row>
    <row r="1102" spans="1:10" ht="12">
      <c r="A1102" s="100">
        <v>40808</v>
      </c>
      <c r="B1102">
        <v>112.86</v>
      </c>
      <c r="C1102">
        <v>53.58</v>
      </c>
      <c r="D1102">
        <v>59.93</v>
      </c>
      <c r="G1102" s="100">
        <v>40808</v>
      </c>
      <c r="H1102" s="14">
        <f t="shared" si="51"/>
        <v>74.44591029023748</v>
      </c>
      <c r="I1102" s="14">
        <f t="shared" si="52"/>
        <v>115.10204081632654</v>
      </c>
      <c r="J1102" s="14">
        <f t="shared" si="53"/>
        <v>103.20303082486654</v>
      </c>
    </row>
    <row r="1103" spans="1:10" ht="12">
      <c r="A1103" s="100">
        <v>40809</v>
      </c>
      <c r="B1103">
        <v>113.54</v>
      </c>
      <c r="C1103">
        <v>54.15</v>
      </c>
      <c r="D1103">
        <v>60.47</v>
      </c>
      <c r="G1103" s="100">
        <v>40809</v>
      </c>
      <c r="H1103" s="14">
        <f t="shared" si="51"/>
        <v>74.89445910290237</v>
      </c>
      <c r="I1103" s="14">
        <f t="shared" si="52"/>
        <v>116.3265306122449</v>
      </c>
      <c r="J1103" s="14">
        <f t="shared" si="53"/>
        <v>104.13294299982778</v>
      </c>
    </row>
    <row r="1104" spans="1:10" ht="12">
      <c r="A1104" s="100">
        <v>40812</v>
      </c>
      <c r="B1104">
        <v>116.24</v>
      </c>
      <c r="C1104">
        <v>54.78</v>
      </c>
      <c r="D1104">
        <v>61.31</v>
      </c>
      <c r="G1104" s="100">
        <v>40812</v>
      </c>
      <c r="H1104" s="14">
        <f t="shared" si="51"/>
        <v>76.6754617414248</v>
      </c>
      <c r="I1104" s="14">
        <f t="shared" si="52"/>
        <v>117.67991407089153</v>
      </c>
      <c r="J1104" s="14">
        <f t="shared" si="53"/>
        <v>105.57947304976753</v>
      </c>
    </row>
    <row r="1105" spans="1:10" ht="12">
      <c r="A1105" s="100">
        <v>40813</v>
      </c>
      <c r="B1105">
        <v>117.54</v>
      </c>
      <c r="C1105">
        <v>55.35</v>
      </c>
      <c r="D1105">
        <v>62.08</v>
      </c>
      <c r="G1105" s="100">
        <v>40813</v>
      </c>
      <c r="H1105" s="14">
        <f t="shared" si="51"/>
        <v>77.53298153034301</v>
      </c>
      <c r="I1105" s="14">
        <f t="shared" si="52"/>
        <v>118.9044038668099</v>
      </c>
      <c r="J1105" s="14">
        <f t="shared" si="53"/>
        <v>106.90545892887893</v>
      </c>
    </row>
    <row r="1106" spans="1:10" ht="12">
      <c r="A1106" s="100">
        <v>40814</v>
      </c>
      <c r="B1106">
        <v>115.14</v>
      </c>
      <c r="C1106">
        <v>54.53</v>
      </c>
      <c r="D1106">
        <v>61.07</v>
      </c>
      <c r="G1106" s="100">
        <v>40814</v>
      </c>
      <c r="H1106" s="14">
        <f t="shared" si="51"/>
        <v>75.94986807387863</v>
      </c>
      <c r="I1106" s="14">
        <f t="shared" si="52"/>
        <v>117.14285714285715</v>
      </c>
      <c r="J1106" s="14">
        <f t="shared" si="53"/>
        <v>105.16617874978473</v>
      </c>
    </row>
    <row r="1107" spans="1:10" ht="12">
      <c r="A1107" s="100">
        <v>40815</v>
      </c>
      <c r="B1107">
        <v>116.05</v>
      </c>
      <c r="C1107">
        <v>53.88</v>
      </c>
      <c r="D1107">
        <v>60.83</v>
      </c>
      <c r="G1107" s="100">
        <v>40815</v>
      </c>
      <c r="H1107" s="14">
        <f t="shared" si="51"/>
        <v>76.55013192612137</v>
      </c>
      <c r="I1107" s="14">
        <f t="shared" si="52"/>
        <v>115.74650912996778</v>
      </c>
      <c r="J1107" s="14">
        <f t="shared" si="53"/>
        <v>104.75288444980195</v>
      </c>
    </row>
    <row r="1108" spans="1:10" ht="12">
      <c r="A1108" s="100">
        <v>40816</v>
      </c>
      <c r="B1108">
        <v>113.15</v>
      </c>
      <c r="C1108">
        <v>52.49</v>
      </c>
      <c r="D1108">
        <v>59.14</v>
      </c>
      <c r="G1108" s="100">
        <v>40816</v>
      </c>
      <c r="H1108" s="14">
        <f t="shared" si="51"/>
        <v>74.63720316622691</v>
      </c>
      <c r="I1108" s="14">
        <f t="shared" si="52"/>
        <v>112.76047261009667</v>
      </c>
      <c r="J1108" s="14">
        <f t="shared" si="53"/>
        <v>101.8426037540899</v>
      </c>
    </row>
    <row r="1109" spans="1:10" ht="12">
      <c r="A1109" s="100">
        <v>40819</v>
      </c>
      <c r="B1109">
        <v>109.93</v>
      </c>
      <c r="C1109">
        <v>51.14</v>
      </c>
      <c r="D1109">
        <v>57.68</v>
      </c>
      <c r="G1109" s="100">
        <v>40819</v>
      </c>
      <c r="H1109" s="14">
        <f t="shared" si="51"/>
        <v>72.51319261213722</v>
      </c>
      <c r="I1109" s="14">
        <f t="shared" si="52"/>
        <v>109.86036519871108</v>
      </c>
      <c r="J1109" s="14">
        <f t="shared" si="53"/>
        <v>99.32839676252799</v>
      </c>
    </row>
    <row r="1110" spans="1:10" ht="12">
      <c r="A1110" s="100">
        <v>40820</v>
      </c>
      <c r="B1110">
        <v>112.34</v>
      </c>
      <c r="C1110">
        <v>52.19</v>
      </c>
      <c r="D1110">
        <v>59.01</v>
      </c>
      <c r="G1110" s="100">
        <v>40820</v>
      </c>
      <c r="H1110" s="14">
        <f t="shared" si="51"/>
        <v>74.1029023746702</v>
      </c>
      <c r="I1110" s="14">
        <f t="shared" si="52"/>
        <v>112.11600429645543</v>
      </c>
      <c r="J1110" s="14">
        <f t="shared" si="53"/>
        <v>101.61873600826587</v>
      </c>
    </row>
    <row r="1111" spans="1:10" ht="12">
      <c r="A1111" s="100">
        <v>40821</v>
      </c>
      <c r="B1111">
        <v>114.42</v>
      </c>
      <c r="C1111">
        <v>53.53</v>
      </c>
      <c r="D1111">
        <v>60.46</v>
      </c>
      <c r="G1111" s="100">
        <v>40821</v>
      </c>
      <c r="H1111" s="14">
        <f t="shared" si="51"/>
        <v>75.47493403693932</v>
      </c>
      <c r="I1111" s="14">
        <f t="shared" si="52"/>
        <v>114.99462943071967</v>
      </c>
      <c r="J1111" s="14">
        <f t="shared" si="53"/>
        <v>104.11572240399518</v>
      </c>
    </row>
    <row r="1112" spans="1:10" ht="12">
      <c r="A1112" s="100">
        <v>40822</v>
      </c>
      <c r="B1112">
        <v>116.49</v>
      </c>
      <c r="C1112">
        <v>54.43</v>
      </c>
      <c r="D1112">
        <v>61.51</v>
      </c>
      <c r="G1112" s="100">
        <v>40822</v>
      </c>
      <c r="H1112" s="14">
        <f t="shared" si="51"/>
        <v>76.84036939313984</v>
      </c>
      <c r="I1112" s="14">
        <f t="shared" si="52"/>
        <v>116.9280343716434</v>
      </c>
      <c r="J1112" s="14">
        <f t="shared" si="53"/>
        <v>105.92388496641982</v>
      </c>
    </row>
    <row r="1113" spans="1:10" ht="12">
      <c r="A1113" s="100">
        <v>40823</v>
      </c>
      <c r="B1113">
        <v>115.71</v>
      </c>
      <c r="C1113">
        <v>54.07</v>
      </c>
      <c r="D1113">
        <v>61.19</v>
      </c>
      <c r="G1113" s="100">
        <v>40823</v>
      </c>
      <c r="H1113" s="14">
        <f t="shared" si="51"/>
        <v>76.32585751978893</v>
      </c>
      <c r="I1113" s="14">
        <f t="shared" si="52"/>
        <v>116.1546723952739</v>
      </c>
      <c r="J1113" s="14">
        <f t="shared" si="53"/>
        <v>105.37282589977612</v>
      </c>
    </row>
    <row r="1114" spans="1:10" ht="12">
      <c r="A1114" s="100">
        <v>40826</v>
      </c>
      <c r="B1114">
        <v>119.58</v>
      </c>
      <c r="C1114">
        <v>55.94</v>
      </c>
      <c r="D1114">
        <v>63.18</v>
      </c>
      <c r="G1114" s="100">
        <v>40826</v>
      </c>
      <c r="H1114" s="14">
        <f t="shared" si="51"/>
        <v>78.87862796833774</v>
      </c>
      <c r="I1114" s="14">
        <f t="shared" si="52"/>
        <v>120.171858216971</v>
      </c>
      <c r="J1114" s="14">
        <f t="shared" si="53"/>
        <v>108.79972447046669</v>
      </c>
    </row>
    <row r="1115" spans="1:10" ht="12">
      <c r="A1115" s="100">
        <v>40827</v>
      </c>
      <c r="B1115">
        <v>119.7</v>
      </c>
      <c r="C1115">
        <v>56.32</v>
      </c>
      <c r="D1115">
        <v>63.61</v>
      </c>
      <c r="G1115" s="100">
        <v>40827</v>
      </c>
      <c r="H1115" s="14">
        <f t="shared" si="51"/>
        <v>78.95778364116094</v>
      </c>
      <c r="I1115" s="14">
        <f t="shared" si="52"/>
        <v>120.98818474758326</v>
      </c>
      <c r="J1115" s="14">
        <f t="shared" si="53"/>
        <v>109.54021009126916</v>
      </c>
    </row>
    <row r="1116" spans="1:10" ht="12">
      <c r="A1116" s="100">
        <v>40828</v>
      </c>
      <c r="B1116">
        <v>120.75</v>
      </c>
      <c r="C1116">
        <v>56.6</v>
      </c>
      <c r="D1116">
        <v>63.96</v>
      </c>
      <c r="G1116" s="100">
        <v>40828</v>
      </c>
      <c r="H1116" s="14">
        <f t="shared" si="51"/>
        <v>79.65039577836411</v>
      </c>
      <c r="I1116" s="14">
        <f t="shared" si="52"/>
        <v>121.58968850698176</v>
      </c>
      <c r="J1116" s="14">
        <f t="shared" si="53"/>
        <v>110.14293094541073</v>
      </c>
    </row>
    <row r="1117" spans="1:10" ht="12">
      <c r="A1117" s="100">
        <v>40829</v>
      </c>
      <c r="B1117">
        <v>120.51</v>
      </c>
      <c r="C1117">
        <v>57.12</v>
      </c>
      <c r="D1117">
        <v>64.71</v>
      </c>
      <c r="G1117" s="100">
        <v>40829</v>
      </c>
      <c r="H1117" s="14">
        <f t="shared" si="51"/>
        <v>79.49208443271768</v>
      </c>
      <c r="I1117" s="14">
        <f t="shared" si="52"/>
        <v>122.70676691729324</v>
      </c>
      <c r="J1117" s="14">
        <f t="shared" si="53"/>
        <v>111.43447563285689</v>
      </c>
    </row>
    <row r="1118" spans="1:10" ht="12">
      <c r="A1118" s="100">
        <v>40830</v>
      </c>
      <c r="B1118">
        <v>122.57</v>
      </c>
      <c r="C1118">
        <v>58.18</v>
      </c>
      <c r="D1118">
        <v>66.02</v>
      </c>
      <c r="G1118" s="100">
        <v>40830</v>
      </c>
      <c r="H1118" s="14">
        <f t="shared" si="51"/>
        <v>80.8509234828496</v>
      </c>
      <c r="I1118" s="14">
        <f t="shared" si="52"/>
        <v>124.98388829215898</v>
      </c>
      <c r="J1118" s="14">
        <f t="shared" si="53"/>
        <v>113.69037368692956</v>
      </c>
    </row>
    <row r="1119" spans="1:10" ht="12">
      <c r="A1119" s="100">
        <v>40833</v>
      </c>
      <c r="B1119">
        <v>120.23</v>
      </c>
      <c r="C1119">
        <v>57.28</v>
      </c>
      <c r="D1119">
        <v>64.85</v>
      </c>
      <c r="G1119" s="100">
        <v>40833</v>
      </c>
      <c r="H1119" s="14">
        <f t="shared" si="51"/>
        <v>79.30738786279684</v>
      </c>
      <c r="I1119" s="14">
        <f t="shared" si="52"/>
        <v>123.05048335123526</v>
      </c>
      <c r="J1119" s="14">
        <f t="shared" si="53"/>
        <v>111.67556397451351</v>
      </c>
    </row>
    <row r="1120" spans="1:10" ht="12">
      <c r="A1120" s="100">
        <v>40834</v>
      </c>
      <c r="B1120">
        <v>122.58</v>
      </c>
      <c r="C1120">
        <v>57.99</v>
      </c>
      <c r="D1120">
        <v>65.44</v>
      </c>
      <c r="G1120" s="100">
        <v>40834</v>
      </c>
      <c r="H1120" s="14">
        <f t="shared" si="51"/>
        <v>80.85751978891821</v>
      </c>
      <c r="I1120" s="14">
        <f t="shared" si="52"/>
        <v>124.57572502685285</v>
      </c>
      <c r="J1120" s="14">
        <f t="shared" si="53"/>
        <v>112.69157912863785</v>
      </c>
    </row>
    <row r="1121" spans="1:10" ht="12">
      <c r="A1121" s="100">
        <v>40835</v>
      </c>
      <c r="B1121">
        <v>121.13</v>
      </c>
      <c r="C1121">
        <v>56.87</v>
      </c>
      <c r="D1121">
        <v>64.12</v>
      </c>
      <c r="G1121" s="100">
        <v>40835</v>
      </c>
      <c r="H1121" s="14">
        <f t="shared" si="51"/>
        <v>79.90105540897098</v>
      </c>
      <c r="I1121" s="14">
        <f t="shared" si="52"/>
        <v>122.16970998925886</v>
      </c>
      <c r="J1121" s="14">
        <f t="shared" si="53"/>
        <v>110.41846047873256</v>
      </c>
    </row>
    <row r="1122" spans="1:10" ht="12">
      <c r="A1122" s="100">
        <v>40836</v>
      </c>
      <c r="B1122">
        <v>121.66</v>
      </c>
      <c r="C1122">
        <v>56.59</v>
      </c>
      <c r="D1122">
        <v>63.75</v>
      </c>
      <c r="G1122" s="100">
        <v>40836</v>
      </c>
      <c r="H1122" s="14">
        <f t="shared" si="51"/>
        <v>80.25065963060686</v>
      </c>
      <c r="I1122" s="14">
        <f t="shared" si="52"/>
        <v>121.56820622986038</v>
      </c>
      <c r="J1122" s="14">
        <f t="shared" si="53"/>
        <v>109.7812984329258</v>
      </c>
    </row>
    <row r="1123" spans="1:10" ht="12">
      <c r="A1123" s="100">
        <v>40837</v>
      </c>
      <c r="B1123">
        <v>123.97</v>
      </c>
      <c r="C1123">
        <v>57.3</v>
      </c>
      <c r="D1123">
        <v>64.43</v>
      </c>
      <c r="G1123" s="100">
        <v>40837</v>
      </c>
      <c r="H1123" s="14">
        <f t="shared" si="51"/>
        <v>81.77440633245384</v>
      </c>
      <c r="I1123" s="14">
        <f t="shared" si="52"/>
        <v>123.09344790547799</v>
      </c>
      <c r="J1123" s="14">
        <f t="shared" si="53"/>
        <v>110.95229894954366</v>
      </c>
    </row>
    <row r="1124" spans="1:10" ht="12">
      <c r="A1124" s="100">
        <v>40840</v>
      </c>
      <c r="B1124">
        <v>125.49</v>
      </c>
      <c r="C1124">
        <v>58.49</v>
      </c>
      <c r="D1124">
        <v>65.88</v>
      </c>
      <c r="G1124" s="100">
        <v>40840</v>
      </c>
      <c r="H1124" s="14">
        <f t="shared" si="51"/>
        <v>82.77704485488127</v>
      </c>
      <c r="I1124" s="14">
        <f t="shared" si="52"/>
        <v>125.6498388829216</v>
      </c>
      <c r="J1124" s="14">
        <f t="shared" si="53"/>
        <v>113.44928534527294</v>
      </c>
    </row>
    <row r="1125" spans="1:10" ht="12">
      <c r="A1125" s="100">
        <v>40841</v>
      </c>
      <c r="B1125">
        <v>123.05</v>
      </c>
      <c r="C1125">
        <v>57.34</v>
      </c>
      <c r="D1125">
        <v>64.9</v>
      </c>
      <c r="G1125" s="100">
        <v>40841</v>
      </c>
      <c r="H1125" s="14">
        <f t="shared" si="51"/>
        <v>81.16754617414247</v>
      </c>
      <c r="I1125" s="14">
        <f t="shared" si="52"/>
        <v>123.17937701396349</v>
      </c>
      <c r="J1125" s="14">
        <f t="shared" si="53"/>
        <v>111.7616669536766</v>
      </c>
    </row>
    <row r="1126" spans="1:10" ht="12">
      <c r="A1126" s="100">
        <v>40842</v>
      </c>
      <c r="B1126">
        <v>124.3</v>
      </c>
      <c r="C1126">
        <v>57.27</v>
      </c>
      <c r="D1126">
        <v>65.19</v>
      </c>
      <c r="G1126" s="100">
        <v>40842</v>
      </c>
      <c r="H1126" s="14">
        <f t="shared" si="51"/>
        <v>81.99208443271769</v>
      </c>
      <c r="I1126" s="14">
        <f t="shared" si="52"/>
        <v>123.02900107411388</v>
      </c>
      <c r="J1126" s="14">
        <f t="shared" si="53"/>
        <v>112.26106423282245</v>
      </c>
    </row>
    <row r="1127" spans="1:10" ht="12">
      <c r="A1127" s="100">
        <v>40843</v>
      </c>
      <c r="B1127">
        <v>128.63</v>
      </c>
      <c r="C1127">
        <v>58.85</v>
      </c>
      <c r="D1127">
        <v>67.15</v>
      </c>
      <c r="G1127" s="100">
        <v>40843</v>
      </c>
      <c r="H1127" s="14">
        <f t="shared" si="51"/>
        <v>84.84828496042216</v>
      </c>
      <c r="I1127" s="14">
        <f t="shared" si="52"/>
        <v>126.42320085929109</v>
      </c>
      <c r="J1127" s="14">
        <f t="shared" si="53"/>
        <v>115.63630101601517</v>
      </c>
    </row>
    <row r="1128" spans="1:10" ht="12">
      <c r="A1128" s="100">
        <v>40844</v>
      </c>
      <c r="B1128">
        <v>128.6</v>
      </c>
      <c r="C1128">
        <v>58.94</v>
      </c>
      <c r="D1128">
        <v>67.34</v>
      </c>
      <c r="G1128" s="100">
        <v>40844</v>
      </c>
      <c r="H1128" s="14">
        <f t="shared" si="51"/>
        <v>84.82849604221636</v>
      </c>
      <c r="I1128" s="14">
        <f t="shared" si="52"/>
        <v>126.61654135338347</v>
      </c>
      <c r="J1128" s="14">
        <f t="shared" si="53"/>
        <v>115.96349233683485</v>
      </c>
    </row>
    <row r="1129" spans="1:10" ht="12">
      <c r="A1129" s="100">
        <v>40847</v>
      </c>
      <c r="B1129">
        <v>125.5</v>
      </c>
      <c r="C1129">
        <v>57.95</v>
      </c>
      <c r="D1129">
        <v>66.14</v>
      </c>
      <c r="G1129" s="100">
        <v>40847</v>
      </c>
      <c r="H1129" s="14">
        <f t="shared" si="51"/>
        <v>82.78364116094987</v>
      </c>
      <c r="I1129" s="14">
        <f t="shared" si="52"/>
        <v>124.48979591836735</v>
      </c>
      <c r="J1129" s="14">
        <f t="shared" si="53"/>
        <v>113.89702083692094</v>
      </c>
    </row>
    <row r="1130" spans="1:10" ht="12">
      <c r="A1130" s="100">
        <v>40848</v>
      </c>
      <c r="B1130">
        <v>122</v>
      </c>
      <c r="C1130">
        <v>56.44</v>
      </c>
      <c r="D1130">
        <v>64.22</v>
      </c>
      <c r="G1130" s="100">
        <v>40848</v>
      </c>
      <c r="H1130" s="14">
        <f t="shared" si="51"/>
        <v>80.47493403693932</v>
      </c>
      <c r="I1130" s="14">
        <f t="shared" si="52"/>
        <v>121.24597207303975</v>
      </c>
      <c r="J1130" s="14">
        <f t="shared" si="53"/>
        <v>110.59066643705873</v>
      </c>
    </row>
    <row r="1131" spans="1:10" ht="12">
      <c r="A1131" s="100">
        <v>40849</v>
      </c>
      <c r="B1131">
        <v>123.99</v>
      </c>
      <c r="C1131">
        <v>56.92</v>
      </c>
      <c r="D1131">
        <v>64.95</v>
      </c>
      <c r="G1131" s="100">
        <v>40849</v>
      </c>
      <c r="H1131" s="14">
        <f t="shared" si="51"/>
        <v>81.78759894459104</v>
      </c>
      <c r="I1131" s="14">
        <f t="shared" si="52"/>
        <v>122.27712137486574</v>
      </c>
      <c r="J1131" s="14">
        <f t="shared" si="53"/>
        <v>111.8477699328397</v>
      </c>
    </row>
    <row r="1132" spans="1:10" ht="12">
      <c r="A1132" s="100">
        <v>40850</v>
      </c>
      <c r="B1132">
        <v>126.25</v>
      </c>
      <c r="C1132">
        <v>58.1</v>
      </c>
      <c r="D1132">
        <v>66.6</v>
      </c>
      <c r="G1132" s="100">
        <v>40850</v>
      </c>
      <c r="H1132" s="14">
        <f t="shared" si="51"/>
        <v>83.27836411609499</v>
      </c>
      <c r="I1132" s="14">
        <f t="shared" si="52"/>
        <v>124.81203007518798</v>
      </c>
      <c r="J1132" s="14">
        <f t="shared" si="53"/>
        <v>114.68916824522128</v>
      </c>
    </row>
    <row r="1133" spans="1:10" ht="12">
      <c r="A1133" s="100">
        <v>40851</v>
      </c>
      <c r="B1133">
        <v>125.48</v>
      </c>
      <c r="C1133">
        <v>57.8</v>
      </c>
      <c r="D1133">
        <v>66.33</v>
      </c>
      <c r="G1133" s="100">
        <v>40851</v>
      </c>
      <c r="H1133" s="14">
        <f t="shared" si="51"/>
        <v>82.77044854881267</v>
      </c>
      <c r="I1133" s="14">
        <f t="shared" si="52"/>
        <v>124.16756176154674</v>
      </c>
      <c r="J1133" s="14">
        <f t="shared" si="53"/>
        <v>114.22421215774065</v>
      </c>
    </row>
    <row r="1134" spans="1:10" ht="12">
      <c r="A1134" s="100">
        <v>40854</v>
      </c>
      <c r="B1134">
        <v>126.26</v>
      </c>
      <c r="C1134">
        <v>58.21</v>
      </c>
      <c r="D1134">
        <v>66.7</v>
      </c>
      <c r="G1134" s="100">
        <v>40854</v>
      </c>
      <c r="H1134" s="14">
        <f t="shared" si="51"/>
        <v>83.28496042216359</v>
      </c>
      <c r="I1134" s="14">
        <f t="shared" si="52"/>
        <v>125.04833512352312</v>
      </c>
      <c r="J1134" s="14">
        <f t="shared" si="53"/>
        <v>114.86137420354746</v>
      </c>
    </row>
    <row r="1135" spans="1:10" ht="12">
      <c r="A1135" s="100">
        <v>40855</v>
      </c>
      <c r="B1135">
        <v>127.88</v>
      </c>
      <c r="C1135">
        <v>58.88</v>
      </c>
      <c r="D1135">
        <v>67.48</v>
      </c>
      <c r="G1135" s="100">
        <v>40855</v>
      </c>
      <c r="H1135" s="14">
        <f t="shared" si="51"/>
        <v>84.35356200527706</v>
      </c>
      <c r="I1135" s="14">
        <f t="shared" si="52"/>
        <v>126.48764769065521</v>
      </c>
      <c r="J1135" s="14">
        <f t="shared" si="53"/>
        <v>116.20458067849148</v>
      </c>
    </row>
    <row r="1136" spans="1:10" ht="12">
      <c r="A1136" s="100">
        <v>40856</v>
      </c>
      <c r="B1136">
        <v>123.16</v>
      </c>
      <c r="C1136">
        <v>56.81</v>
      </c>
      <c r="D1136">
        <v>65.03</v>
      </c>
      <c r="G1136" s="100">
        <v>40856</v>
      </c>
      <c r="H1136" s="14">
        <f t="shared" si="51"/>
        <v>81.2401055408971</v>
      </c>
      <c r="I1136" s="14">
        <f t="shared" si="52"/>
        <v>122.04081632653063</v>
      </c>
      <c r="J1136" s="14">
        <f t="shared" si="53"/>
        <v>111.9855346995006</v>
      </c>
    </row>
    <row r="1137" spans="1:10" ht="12">
      <c r="A1137" s="100">
        <v>40857</v>
      </c>
      <c r="B1137">
        <v>124.32</v>
      </c>
      <c r="C1137">
        <v>56.78</v>
      </c>
      <c r="D1137">
        <v>65.13</v>
      </c>
      <c r="G1137" s="100">
        <v>40857</v>
      </c>
      <c r="H1137" s="14">
        <f t="shared" si="51"/>
        <v>82.00527704485488</v>
      </c>
      <c r="I1137" s="14">
        <f t="shared" si="52"/>
        <v>121.97636949516651</v>
      </c>
      <c r="J1137" s="14">
        <f t="shared" si="53"/>
        <v>112.15774065782675</v>
      </c>
    </row>
    <row r="1138" spans="1:10" ht="12">
      <c r="A1138" s="100">
        <v>40858</v>
      </c>
      <c r="B1138">
        <v>126.66</v>
      </c>
      <c r="C1138">
        <v>57.85</v>
      </c>
      <c r="D1138">
        <v>66.38</v>
      </c>
      <c r="G1138" s="100">
        <v>40858</v>
      </c>
      <c r="H1138" s="14">
        <f t="shared" si="51"/>
        <v>83.54881266490766</v>
      </c>
      <c r="I1138" s="14">
        <f t="shared" si="52"/>
        <v>124.27497314715362</v>
      </c>
      <c r="J1138" s="14">
        <f t="shared" si="53"/>
        <v>114.31031513690372</v>
      </c>
    </row>
    <row r="1139" spans="1:10" ht="12">
      <c r="A1139" s="100">
        <v>40861</v>
      </c>
      <c r="B1139">
        <v>125.46</v>
      </c>
      <c r="C1139">
        <v>57.49</v>
      </c>
      <c r="D1139">
        <v>66.08</v>
      </c>
      <c r="G1139" s="100">
        <v>40861</v>
      </c>
      <c r="H1139" s="14">
        <f t="shared" si="51"/>
        <v>82.75725593667545</v>
      </c>
      <c r="I1139" s="14">
        <f t="shared" si="52"/>
        <v>123.50161117078412</v>
      </c>
      <c r="J1139" s="14">
        <f t="shared" si="53"/>
        <v>113.79369726192525</v>
      </c>
    </row>
    <row r="1140" spans="1:10" ht="12">
      <c r="A1140" s="100">
        <v>40862</v>
      </c>
      <c r="B1140">
        <v>126.08</v>
      </c>
      <c r="C1140">
        <v>58.13</v>
      </c>
      <c r="D1140">
        <v>67</v>
      </c>
      <c r="G1140" s="100">
        <v>40862</v>
      </c>
      <c r="H1140" s="14">
        <f t="shared" si="51"/>
        <v>83.16622691292876</v>
      </c>
      <c r="I1140" s="14">
        <f t="shared" si="52"/>
        <v>124.8764769065521</v>
      </c>
      <c r="J1140" s="14">
        <f t="shared" si="53"/>
        <v>115.37799207852592</v>
      </c>
    </row>
    <row r="1141" spans="1:10" ht="12">
      <c r="A1141" s="100">
        <v>40863</v>
      </c>
      <c r="B1141">
        <v>124.08</v>
      </c>
      <c r="C1141">
        <v>57.17</v>
      </c>
      <c r="D1141">
        <v>66</v>
      </c>
      <c r="G1141" s="100">
        <v>40863</v>
      </c>
      <c r="H1141" s="14">
        <f t="shared" si="51"/>
        <v>81.84696569920844</v>
      </c>
      <c r="I1141" s="14">
        <f t="shared" si="52"/>
        <v>122.81417830290012</v>
      </c>
      <c r="J1141" s="14">
        <f t="shared" si="53"/>
        <v>113.65593249526434</v>
      </c>
    </row>
    <row r="1142" spans="1:10" ht="12">
      <c r="A1142" s="100">
        <v>40864</v>
      </c>
      <c r="B1142">
        <v>122.11</v>
      </c>
      <c r="C1142">
        <v>55.83</v>
      </c>
      <c r="D1142">
        <v>64.54</v>
      </c>
      <c r="G1142" s="100">
        <v>40864</v>
      </c>
      <c r="H1142" s="14">
        <f t="shared" si="51"/>
        <v>80.54749340369393</v>
      </c>
      <c r="I1142" s="14">
        <f t="shared" si="52"/>
        <v>119.93555316863589</v>
      </c>
      <c r="J1142" s="14">
        <f t="shared" si="53"/>
        <v>111.14172550370245</v>
      </c>
    </row>
    <row r="1143" spans="1:10" ht="12">
      <c r="A1143" s="100">
        <v>40865</v>
      </c>
      <c r="B1143">
        <v>121.98</v>
      </c>
      <c r="C1143">
        <v>55.4</v>
      </c>
      <c r="D1143">
        <v>64</v>
      </c>
      <c r="G1143" s="100">
        <v>40865</v>
      </c>
      <c r="H1143" s="14">
        <f t="shared" si="51"/>
        <v>80.46174142480211</v>
      </c>
      <c r="I1143" s="14">
        <f t="shared" si="52"/>
        <v>119.01181525241675</v>
      </c>
      <c r="J1143" s="14">
        <f t="shared" si="53"/>
        <v>110.21181332874117</v>
      </c>
    </row>
    <row r="1144" spans="1:10" ht="12">
      <c r="A1144" s="100">
        <v>40868</v>
      </c>
      <c r="B1144">
        <v>119.66</v>
      </c>
      <c r="C1144">
        <v>54.34</v>
      </c>
      <c r="D1144">
        <v>62.68</v>
      </c>
      <c r="G1144" s="100">
        <v>40868</v>
      </c>
      <c r="H1144" s="14">
        <f t="shared" si="51"/>
        <v>78.93139841688654</v>
      </c>
      <c r="I1144" s="14">
        <f t="shared" si="52"/>
        <v>116.73469387755104</v>
      </c>
      <c r="J1144" s="14">
        <f t="shared" si="53"/>
        <v>107.93869467883587</v>
      </c>
    </row>
    <row r="1145" spans="1:10" ht="12">
      <c r="A1145" s="100">
        <v>40869</v>
      </c>
      <c r="B1145">
        <v>119.19</v>
      </c>
      <c r="C1145">
        <v>54.52</v>
      </c>
      <c r="D1145">
        <v>62.6</v>
      </c>
      <c r="G1145" s="100">
        <v>40869</v>
      </c>
      <c r="H1145" s="14">
        <f t="shared" si="51"/>
        <v>78.62137203166228</v>
      </c>
      <c r="I1145" s="14">
        <f t="shared" si="52"/>
        <v>117.12137486573577</v>
      </c>
      <c r="J1145" s="14">
        <f t="shared" si="53"/>
        <v>107.80092991217496</v>
      </c>
    </row>
    <row r="1146" spans="1:10" ht="12">
      <c r="A1146" s="100">
        <v>40870</v>
      </c>
      <c r="B1146">
        <v>116.56</v>
      </c>
      <c r="C1146">
        <v>53.29</v>
      </c>
      <c r="D1146">
        <v>61.09</v>
      </c>
      <c r="G1146" s="100">
        <v>40870</v>
      </c>
      <c r="H1146" s="14">
        <f t="shared" si="51"/>
        <v>76.88654353562005</v>
      </c>
      <c r="I1146" s="14">
        <f t="shared" si="52"/>
        <v>114.47905477980666</v>
      </c>
      <c r="J1146" s="14">
        <f t="shared" si="53"/>
        <v>105.20061994144999</v>
      </c>
    </row>
    <row r="1147" spans="1:10" ht="12">
      <c r="A1147" s="100">
        <v>40872</v>
      </c>
      <c r="B1147">
        <v>116.34</v>
      </c>
      <c r="C1147">
        <v>52.88</v>
      </c>
      <c r="D1147">
        <v>60.63</v>
      </c>
      <c r="G1147" s="100">
        <v>40872</v>
      </c>
      <c r="H1147" s="14">
        <f t="shared" si="51"/>
        <v>76.74142480211083</v>
      </c>
      <c r="I1147" s="14">
        <f t="shared" si="52"/>
        <v>113.59828141783031</v>
      </c>
      <c r="J1147" s="14">
        <f t="shared" si="53"/>
        <v>104.40847253314965</v>
      </c>
    </row>
    <row r="1148" spans="1:10" ht="12">
      <c r="A1148" s="100">
        <v>40875</v>
      </c>
      <c r="B1148">
        <v>119.71</v>
      </c>
      <c r="C1148">
        <v>54.72</v>
      </c>
      <c r="D1148">
        <v>62.73</v>
      </c>
      <c r="G1148" s="100">
        <v>40875</v>
      </c>
      <c r="H1148" s="14">
        <f t="shared" si="51"/>
        <v>78.96437994722955</v>
      </c>
      <c r="I1148" s="14">
        <f t="shared" si="52"/>
        <v>117.55102040816328</v>
      </c>
      <c r="J1148" s="14">
        <f t="shared" si="53"/>
        <v>108.02479765799895</v>
      </c>
    </row>
    <row r="1149" spans="1:10" ht="12">
      <c r="A1149" s="100">
        <v>40876</v>
      </c>
      <c r="B1149">
        <v>120.05</v>
      </c>
      <c r="C1149">
        <v>54.38</v>
      </c>
      <c r="D1149">
        <v>62.27</v>
      </c>
      <c r="G1149" s="100">
        <v>40876</v>
      </c>
      <c r="H1149" s="14">
        <f t="shared" si="51"/>
        <v>79.188654353562</v>
      </c>
      <c r="I1149" s="14">
        <f t="shared" si="52"/>
        <v>116.82062298603653</v>
      </c>
      <c r="J1149" s="14">
        <f t="shared" si="53"/>
        <v>107.23265024969864</v>
      </c>
    </row>
    <row r="1150" spans="1:10" ht="12">
      <c r="A1150" s="100">
        <v>40877</v>
      </c>
      <c r="B1150">
        <v>124.99</v>
      </c>
      <c r="C1150">
        <v>56.39</v>
      </c>
      <c r="D1150">
        <v>64.78</v>
      </c>
      <c r="G1150" s="100">
        <v>40877</v>
      </c>
      <c r="H1150" s="14">
        <f t="shared" si="51"/>
        <v>82.44722955145119</v>
      </c>
      <c r="I1150" s="14">
        <f t="shared" si="52"/>
        <v>121.13856068743287</v>
      </c>
      <c r="J1150" s="14">
        <f t="shared" si="53"/>
        <v>111.55501980368521</v>
      </c>
    </row>
    <row r="1151" spans="1:10" ht="12">
      <c r="A1151" s="100">
        <v>40878</v>
      </c>
      <c r="B1151">
        <v>124.97</v>
      </c>
      <c r="C1151">
        <v>56.78</v>
      </c>
      <c r="D1151">
        <v>65.09</v>
      </c>
      <c r="G1151" s="100">
        <v>40878</v>
      </c>
      <c r="H1151" s="14">
        <f t="shared" si="51"/>
        <v>82.43403693931398</v>
      </c>
      <c r="I1151" s="14">
        <f t="shared" si="52"/>
        <v>121.97636949516651</v>
      </c>
      <c r="J1151" s="14">
        <f t="shared" si="53"/>
        <v>112.0888582744963</v>
      </c>
    </row>
    <row r="1152" spans="1:10" ht="12">
      <c r="A1152" s="100">
        <v>40879</v>
      </c>
      <c r="B1152">
        <v>124.86</v>
      </c>
      <c r="C1152">
        <v>56.62</v>
      </c>
      <c r="D1152">
        <v>65.01</v>
      </c>
      <c r="G1152" s="100">
        <v>40879</v>
      </c>
      <c r="H1152" s="14">
        <f t="shared" si="51"/>
        <v>82.36147757255937</v>
      </c>
      <c r="I1152" s="14">
        <f t="shared" si="52"/>
        <v>121.63265306122449</v>
      </c>
      <c r="J1152" s="14">
        <f t="shared" si="53"/>
        <v>111.95109350783538</v>
      </c>
    </row>
    <row r="1153" spans="1:10" ht="12">
      <c r="A1153" s="100">
        <v>40882</v>
      </c>
      <c r="B1153">
        <v>126.22</v>
      </c>
      <c r="C1153">
        <v>57.24</v>
      </c>
      <c r="D1153">
        <v>65.94</v>
      </c>
      <c r="G1153" s="100">
        <v>40882</v>
      </c>
      <c r="H1153" s="14">
        <f t="shared" si="51"/>
        <v>83.25857519788919</v>
      </c>
      <c r="I1153" s="14">
        <f t="shared" si="52"/>
        <v>122.96455424274974</v>
      </c>
      <c r="J1153" s="14">
        <f t="shared" si="53"/>
        <v>113.55260892026864</v>
      </c>
    </row>
    <row r="1154" spans="1:10" ht="12">
      <c r="A1154" s="100">
        <v>40883</v>
      </c>
      <c r="B1154">
        <v>126.26</v>
      </c>
      <c r="C1154">
        <v>57.08</v>
      </c>
      <c r="D1154">
        <v>65.86</v>
      </c>
      <c r="G1154" s="100">
        <v>40883</v>
      </c>
      <c r="H1154" s="14">
        <f t="shared" si="51"/>
        <v>83.28496042216359</v>
      </c>
      <c r="I1154" s="14">
        <f t="shared" si="52"/>
        <v>122.62083780880775</v>
      </c>
      <c r="J1154" s="14">
        <f t="shared" si="53"/>
        <v>113.41484415360772</v>
      </c>
    </row>
    <row r="1155" spans="1:10" ht="12">
      <c r="A1155" s="100">
        <v>40884</v>
      </c>
      <c r="B1155">
        <v>126.73</v>
      </c>
      <c r="C1155">
        <v>57.08</v>
      </c>
      <c r="D1155">
        <v>65.87</v>
      </c>
      <c r="G1155" s="100">
        <v>40884</v>
      </c>
      <c r="H1155" s="14">
        <f t="shared" si="51"/>
        <v>83.59498680738787</v>
      </c>
      <c r="I1155" s="14">
        <f t="shared" si="52"/>
        <v>122.62083780880775</v>
      </c>
      <c r="J1155" s="14">
        <f t="shared" si="53"/>
        <v>113.43206474944034</v>
      </c>
    </row>
    <row r="1156" spans="1:10" ht="12">
      <c r="A1156" s="100">
        <v>40885</v>
      </c>
      <c r="B1156">
        <v>123.95</v>
      </c>
      <c r="C1156">
        <v>56.12</v>
      </c>
      <c r="D1156">
        <v>64.76</v>
      </c>
      <c r="G1156" s="100">
        <v>40885</v>
      </c>
      <c r="H1156" s="14">
        <f t="shared" si="51"/>
        <v>81.76121372031663</v>
      </c>
      <c r="I1156" s="14">
        <f t="shared" si="52"/>
        <v>120.55853920515575</v>
      </c>
      <c r="J1156" s="14">
        <f t="shared" si="53"/>
        <v>111.52057861201999</v>
      </c>
    </row>
    <row r="1157" spans="1:10" ht="12">
      <c r="A1157" s="100">
        <v>40886</v>
      </c>
      <c r="B1157">
        <v>126.05</v>
      </c>
      <c r="C1157">
        <v>57.02</v>
      </c>
      <c r="D1157">
        <v>65.89</v>
      </c>
      <c r="G1157" s="100">
        <v>40886</v>
      </c>
      <c r="H1157" s="14">
        <f aca="true" t="shared" si="54" ref="H1157:H1220">B1157/$B$4*100</f>
        <v>83.14643799472296</v>
      </c>
      <c r="I1157" s="14">
        <f aca="true" t="shared" si="55" ref="I1157:I1220">C1157/$C$4*100</f>
        <v>122.49194414607949</v>
      </c>
      <c r="J1157" s="14">
        <f aca="true" t="shared" si="56" ref="J1157:J1220">D1157/$D$4*100</f>
        <v>113.46650594110557</v>
      </c>
    </row>
    <row r="1158" spans="1:10" ht="12">
      <c r="A1158" s="100">
        <v>40889</v>
      </c>
      <c r="B1158">
        <v>124.21</v>
      </c>
      <c r="C1158">
        <v>56.38</v>
      </c>
      <c r="D1158">
        <v>64.95</v>
      </c>
      <c r="G1158" s="100">
        <v>40889</v>
      </c>
      <c r="H1158" s="14">
        <f t="shared" si="54"/>
        <v>81.93271767810026</v>
      </c>
      <c r="I1158" s="14">
        <f t="shared" si="55"/>
        <v>121.11707841031149</v>
      </c>
      <c r="J1158" s="14">
        <f t="shared" si="56"/>
        <v>111.8477699328397</v>
      </c>
    </row>
    <row r="1159" spans="1:10" ht="12">
      <c r="A1159" s="100">
        <v>40890</v>
      </c>
      <c r="B1159">
        <v>123.05</v>
      </c>
      <c r="C1159">
        <v>55.76</v>
      </c>
      <c r="D1159">
        <v>64.23</v>
      </c>
      <c r="G1159" s="100">
        <v>40890</v>
      </c>
      <c r="H1159" s="14">
        <f t="shared" si="54"/>
        <v>81.16754617414247</v>
      </c>
      <c r="I1159" s="14">
        <f t="shared" si="55"/>
        <v>119.78517722878625</v>
      </c>
      <c r="J1159" s="14">
        <f t="shared" si="56"/>
        <v>110.60788703289136</v>
      </c>
    </row>
    <row r="1160" spans="1:10" ht="12">
      <c r="A1160" s="100">
        <v>40891</v>
      </c>
      <c r="B1160">
        <v>121.74</v>
      </c>
      <c r="C1160">
        <v>54.89</v>
      </c>
      <c r="D1160">
        <v>63.07</v>
      </c>
      <c r="G1160" s="100">
        <v>40891</v>
      </c>
      <c r="H1160" s="14">
        <f t="shared" si="54"/>
        <v>80.30343007915567</v>
      </c>
      <c r="I1160" s="14">
        <f t="shared" si="55"/>
        <v>117.91621911922665</v>
      </c>
      <c r="J1160" s="14">
        <f t="shared" si="56"/>
        <v>108.6102979163079</v>
      </c>
    </row>
    <row r="1161" spans="1:10" ht="12">
      <c r="A1161" s="100">
        <v>40892</v>
      </c>
      <c r="B1161">
        <v>122.18</v>
      </c>
      <c r="C1161">
        <v>54.74</v>
      </c>
      <c r="D1161">
        <v>62.82</v>
      </c>
      <c r="G1161" s="100">
        <v>40892</v>
      </c>
      <c r="H1161" s="14">
        <f t="shared" si="54"/>
        <v>80.59366754617415</v>
      </c>
      <c r="I1161" s="14">
        <f t="shared" si="55"/>
        <v>117.59398496240603</v>
      </c>
      <c r="J1161" s="14">
        <f t="shared" si="56"/>
        <v>108.17978302049252</v>
      </c>
    </row>
    <row r="1162" spans="1:10" ht="12">
      <c r="A1162" s="100">
        <v>40893</v>
      </c>
      <c r="B1162">
        <v>121.59</v>
      </c>
      <c r="C1162">
        <v>54.86</v>
      </c>
      <c r="D1162">
        <v>63.03</v>
      </c>
      <c r="G1162" s="100">
        <v>40893</v>
      </c>
      <c r="H1162" s="14">
        <f t="shared" si="54"/>
        <v>80.20448548812665</v>
      </c>
      <c r="I1162" s="14">
        <f t="shared" si="55"/>
        <v>117.85177228786252</v>
      </c>
      <c r="J1162" s="14">
        <f t="shared" si="56"/>
        <v>108.54141553297745</v>
      </c>
    </row>
    <row r="1163" spans="1:10" ht="12">
      <c r="A1163" s="100">
        <v>40896</v>
      </c>
      <c r="B1163">
        <v>120.29</v>
      </c>
      <c r="C1163">
        <v>54.32</v>
      </c>
      <c r="D1163">
        <v>62.29</v>
      </c>
      <c r="G1163" s="100">
        <v>40896</v>
      </c>
      <c r="H1163" s="14">
        <f t="shared" si="54"/>
        <v>79.34696569920845</v>
      </c>
      <c r="I1163" s="14">
        <f t="shared" si="55"/>
        <v>116.69172932330827</v>
      </c>
      <c r="J1163" s="14">
        <f t="shared" si="56"/>
        <v>107.26709144136386</v>
      </c>
    </row>
    <row r="1164" spans="1:10" ht="12">
      <c r="A1164" s="100">
        <v>40897</v>
      </c>
      <c r="B1164">
        <v>123.93</v>
      </c>
      <c r="C1164">
        <v>55.93</v>
      </c>
      <c r="D1164">
        <v>64.21</v>
      </c>
      <c r="G1164" s="100">
        <v>40897</v>
      </c>
      <c r="H1164" s="14">
        <f t="shared" si="54"/>
        <v>81.74802110817943</v>
      </c>
      <c r="I1164" s="14">
        <f t="shared" si="55"/>
        <v>120.15037593984962</v>
      </c>
      <c r="J1164" s="14">
        <f t="shared" si="56"/>
        <v>110.5734458412261</v>
      </c>
    </row>
    <row r="1165" spans="1:10" ht="12">
      <c r="A1165" s="100">
        <v>40898</v>
      </c>
      <c r="B1165">
        <v>124.17</v>
      </c>
      <c r="C1165">
        <v>55.13</v>
      </c>
      <c r="D1165">
        <v>62.87</v>
      </c>
      <c r="G1165" s="100">
        <v>40898</v>
      </c>
      <c r="H1165" s="14">
        <f t="shared" si="54"/>
        <v>81.90633245382585</v>
      </c>
      <c r="I1165" s="14">
        <f t="shared" si="55"/>
        <v>118.43179377013963</v>
      </c>
      <c r="J1165" s="14">
        <f t="shared" si="56"/>
        <v>108.26588599965558</v>
      </c>
    </row>
    <row r="1166" spans="1:10" ht="12">
      <c r="A1166" s="100">
        <v>40899</v>
      </c>
      <c r="B1166">
        <v>125.27</v>
      </c>
      <c r="C1166">
        <v>55.6</v>
      </c>
      <c r="D1166">
        <v>63.57</v>
      </c>
      <c r="G1166" s="100">
        <v>40899</v>
      </c>
      <c r="H1166" s="14">
        <f t="shared" si="54"/>
        <v>82.63192612137203</v>
      </c>
      <c r="I1166" s="14">
        <f t="shared" si="55"/>
        <v>119.44146079484426</v>
      </c>
      <c r="J1166" s="14">
        <f t="shared" si="56"/>
        <v>109.4713277079387</v>
      </c>
    </row>
    <row r="1167" spans="1:10" ht="12">
      <c r="A1167" s="100">
        <v>40900</v>
      </c>
      <c r="B1167">
        <v>126.39</v>
      </c>
      <c r="C1167">
        <v>56.08</v>
      </c>
      <c r="D1167">
        <v>64.18</v>
      </c>
      <c r="G1167" s="100">
        <v>40900</v>
      </c>
      <c r="H1167" s="14">
        <f t="shared" si="54"/>
        <v>83.37071240105541</v>
      </c>
      <c r="I1167" s="14">
        <f t="shared" si="55"/>
        <v>120.47261009667025</v>
      </c>
      <c r="J1167" s="14">
        <f t="shared" si="56"/>
        <v>110.52178405372828</v>
      </c>
    </row>
    <row r="1168" spans="1:10" ht="12">
      <c r="A1168" s="100">
        <v>40904</v>
      </c>
      <c r="B1168">
        <v>126.49</v>
      </c>
      <c r="C1168">
        <v>56.24</v>
      </c>
      <c r="D1168">
        <v>64.31</v>
      </c>
      <c r="G1168" s="100">
        <v>40904</v>
      </c>
      <c r="H1168" s="14">
        <f t="shared" si="54"/>
        <v>83.43667546174143</v>
      </c>
      <c r="I1168" s="14">
        <f t="shared" si="55"/>
        <v>120.81632653061224</v>
      </c>
      <c r="J1168" s="14">
        <f t="shared" si="56"/>
        <v>110.74565179955226</v>
      </c>
    </row>
    <row r="1169" spans="1:10" ht="12">
      <c r="A1169" s="100">
        <v>40905</v>
      </c>
      <c r="B1169">
        <v>124.83</v>
      </c>
      <c r="C1169">
        <v>55.59</v>
      </c>
      <c r="D1169">
        <v>63.52</v>
      </c>
      <c r="G1169" s="100">
        <v>40905</v>
      </c>
      <c r="H1169" s="14">
        <f t="shared" si="54"/>
        <v>82.34168865435356</v>
      </c>
      <c r="I1169" s="14">
        <f t="shared" si="55"/>
        <v>119.4199785177229</v>
      </c>
      <c r="J1169" s="14">
        <f t="shared" si="56"/>
        <v>109.38522472877561</v>
      </c>
    </row>
    <row r="1170" spans="1:10" ht="12">
      <c r="A1170" s="100">
        <v>40906</v>
      </c>
      <c r="B1170">
        <v>126.12</v>
      </c>
      <c r="C1170">
        <v>55.99</v>
      </c>
      <c r="D1170">
        <v>64.03</v>
      </c>
      <c r="G1170" s="100">
        <v>40906</v>
      </c>
      <c r="H1170" s="14">
        <f t="shared" si="54"/>
        <v>83.19261213720317</v>
      </c>
      <c r="I1170" s="14">
        <f t="shared" si="55"/>
        <v>120.27926960257788</v>
      </c>
      <c r="J1170" s="14">
        <f t="shared" si="56"/>
        <v>110.26347511623902</v>
      </c>
    </row>
    <row r="1171" spans="1:10" ht="12">
      <c r="A1171" s="100">
        <v>40907</v>
      </c>
      <c r="B1171">
        <v>125.5</v>
      </c>
      <c r="C1171">
        <v>55.83</v>
      </c>
      <c r="D1171">
        <v>63.9</v>
      </c>
      <c r="G1171" s="100">
        <v>40907</v>
      </c>
      <c r="H1171" s="14">
        <f t="shared" si="54"/>
        <v>82.78364116094987</v>
      </c>
      <c r="I1171" s="14">
        <f t="shared" si="55"/>
        <v>119.93555316863589</v>
      </c>
      <c r="J1171" s="14">
        <f t="shared" si="56"/>
        <v>110.039607370415</v>
      </c>
    </row>
    <row r="1172" spans="1:10" ht="12">
      <c r="A1172" s="100">
        <v>40911</v>
      </c>
      <c r="B1172">
        <v>127.5</v>
      </c>
      <c r="C1172">
        <v>56.9</v>
      </c>
      <c r="D1172">
        <v>64.89</v>
      </c>
      <c r="G1172" s="100">
        <v>40911</v>
      </c>
      <c r="H1172" s="14">
        <f t="shared" si="54"/>
        <v>84.10290237467018</v>
      </c>
      <c r="I1172" s="14">
        <f t="shared" si="55"/>
        <v>122.234156820623</v>
      </c>
      <c r="J1172" s="14">
        <f t="shared" si="56"/>
        <v>111.74444635784397</v>
      </c>
    </row>
    <row r="1173" spans="1:10" ht="12">
      <c r="A1173" s="100">
        <v>40912</v>
      </c>
      <c r="B1173">
        <v>127.7</v>
      </c>
      <c r="C1173">
        <v>57.14</v>
      </c>
      <c r="D1173">
        <v>65.14</v>
      </c>
      <c r="G1173" s="100">
        <v>40912</v>
      </c>
      <c r="H1173" s="14">
        <f t="shared" si="54"/>
        <v>84.23482849604223</v>
      </c>
      <c r="I1173" s="14">
        <f t="shared" si="55"/>
        <v>122.74973147153598</v>
      </c>
      <c r="J1173" s="14">
        <f t="shared" si="56"/>
        <v>112.17496125365938</v>
      </c>
    </row>
    <row r="1174" spans="1:10" ht="12">
      <c r="A1174" s="100">
        <v>40913</v>
      </c>
      <c r="B1174">
        <v>128.04</v>
      </c>
      <c r="C1174">
        <v>57.61</v>
      </c>
      <c r="D1174">
        <v>65.56</v>
      </c>
      <c r="G1174" s="100">
        <v>40913</v>
      </c>
      <c r="H1174" s="14">
        <f t="shared" si="54"/>
        <v>84.45910290237467</v>
      </c>
      <c r="I1174" s="14">
        <f t="shared" si="55"/>
        <v>123.7593984962406</v>
      </c>
      <c r="J1174" s="14">
        <f t="shared" si="56"/>
        <v>112.89822627862924</v>
      </c>
    </row>
    <row r="1175" spans="1:10" ht="12">
      <c r="A1175" s="100">
        <v>40914</v>
      </c>
      <c r="B1175">
        <v>127.71</v>
      </c>
      <c r="C1175">
        <v>57.81</v>
      </c>
      <c r="D1175">
        <v>65.67</v>
      </c>
      <c r="G1175" s="100">
        <v>40914</v>
      </c>
      <c r="H1175" s="14">
        <f t="shared" si="54"/>
        <v>84.24142480211081</v>
      </c>
      <c r="I1175" s="14">
        <f t="shared" si="55"/>
        <v>124.1890440386681</v>
      </c>
      <c r="J1175" s="14">
        <f t="shared" si="56"/>
        <v>113.08765283278801</v>
      </c>
    </row>
    <row r="1176" spans="1:10" ht="12">
      <c r="A1176" s="100">
        <v>40917</v>
      </c>
      <c r="B1176">
        <v>128.02</v>
      </c>
      <c r="C1176">
        <v>57.62</v>
      </c>
      <c r="D1176">
        <v>65.55</v>
      </c>
      <c r="G1176" s="100">
        <v>40917</v>
      </c>
      <c r="H1176" s="14">
        <f t="shared" si="54"/>
        <v>84.44591029023748</v>
      </c>
      <c r="I1176" s="14">
        <f t="shared" si="55"/>
        <v>123.78088077336199</v>
      </c>
      <c r="J1176" s="14">
        <f t="shared" si="56"/>
        <v>112.88100568279663</v>
      </c>
    </row>
    <row r="1177" spans="1:10" ht="12">
      <c r="A1177" s="100">
        <v>40918</v>
      </c>
      <c r="B1177">
        <v>129.13</v>
      </c>
      <c r="C1177">
        <v>58.04</v>
      </c>
      <c r="D1177">
        <v>65.88</v>
      </c>
      <c r="G1177" s="100">
        <v>40918</v>
      </c>
      <c r="H1177" s="14">
        <f t="shared" si="54"/>
        <v>85.17810026385224</v>
      </c>
      <c r="I1177" s="14">
        <f t="shared" si="55"/>
        <v>124.68313641245972</v>
      </c>
      <c r="J1177" s="14">
        <f t="shared" si="56"/>
        <v>113.44928534527294</v>
      </c>
    </row>
    <row r="1178" spans="1:10" ht="12">
      <c r="A1178" s="100">
        <v>40919</v>
      </c>
      <c r="B1178">
        <v>129.2</v>
      </c>
      <c r="C1178">
        <v>58.16</v>
      </c>
      <c r="D1178">
        <v>66.07</v>
      </c>
      <c r="G1178" s="100">
        <v>40919</v>
      </c>
      <c r="H1178" s="14">
        <f t="shared" si="54"/>
        <v>85.22427440633244</v>
      </c>
      <c r="I1178" s="14">
        <f t="shared" si="55"/>
        <v>124.94092373791621</v>
      </c>
      <c r="J1178" s="14">
        <f t="shared" si="56"/>
        <v>113.77647666609263</v>
      </c>
    </row>
    <row r="1179" spans="1:10" ht="12">
      <c r="A1179" s="100">
        <v>40920</v>
      </c>
      <c r="B1179">
        <v>129.51</v>
      </c>
      <c r="C1179">
        <v>58.39</v>
      </c>
      <c r="D1179">
        <v>66.27</v>
      </c>
      <c r="G1179" s="100">
        <v>40920</v>
      </c>
      <c r="H1179" s="14">
        <f t="shared" si="54"/>
        <v>85.4287598944591</v>
      </c>
      <c r="I1179" s="14">
        <f t="shared" si="55"/>
        <v>125.43501611170784</v>
      </c>
      <c r="J1179" s="14">
        <f t="shared" si="56"/>
        <v>114.12088858274497</v>
      </c>
    </row>
    <row r="1180" spans="1:10" ht="12">
      <c r="A1180" s="100">
        <v>40921</v>
      </c>
      <c r="B1180">
        <v>128.84</v>
      </c>
      <c r="C1180">
        <v>58.18</v>
      </c>
      <c r="D1180">
        <v>65.8</v>
      </c>
      <c r="G1180" s="100">
        <v>40921</v>
      </c>
      <c r="H1180" s="14">
        <f t="shared" si="54"/>
        <v>84.98680738786281</v>
      </c>
      <c r="I1180" s="14">
        <f t="shared" si="55"/>
        <v>124.98388829215898</v>
      </c>
      <c r="J1180" s="14">
        <f t="shared" si="56"/>
        <v>113.31152057861202</v>
      </c>
    </row>
    <row r="1181" spans="1:10" ht="12">
      <c r="A1181" s="100">
        <v>40925</v>
      </c>
      <c r="B1181">
        <v>129.34</v>
      </c>
      <c r="C1181">
        <v>58.71</v>
      </c>
      <c r="D1181">
        <v>66.16</v>
      </c>
      <c r="G1181" s="100">
        <v>40925</v>
      </c>
      <c r="H1181" s="14">
        <f t="shared" si="54"/>
        <v>85.31662269129288</v>
      </c>
      <c r="I1181" s="14">
        <f t="shared" si="55"/>
        <v>126.12244897959184</v>
      </c>
      <c r="J1181" s="14">
        <f t="shared" si="56"/>
        <v>113.93146202858617</v>
      </c>
    </row>
    <row r="1182" spans="1:10" ht="12">
      <c r="A1182" s="100">
        <v>40926</v>
      </c>
      <c r="B1182">
        <v>130.77</v>
      </c>
      <c r="C1182">
        <v>59.49</v>
      </c>
      <c r="D1182">
        <v>67.33</v>
      </c>
      <c r="G1182" s="100">
        <v>40926</v>
      </c>
      <c r="H1182" s="14">
        <f t="shared" si="54"/>
        <v>86.25989445910291</v>
      </c>
      <c r="I1182" s="14">
        <f t="shared" si="55"/>
        <v>127.79806659505908</v>
      </c>
      <c r="J1182" s="14">
        <f t="shared" si="56"/>
        <v>115.94627174100222</v>
      </c>
    </row>
    <row r="1183" spans="1:10" ht="12">
      <c r="A1183" s="100">
        <v>40927</v>
      </c>
      <c r="B1183">
        <v>131.46</v>
      </c>
      <c r="C1183">
        <v>59.86</v>
      </c>
      <c r="D1183">
        <v>67.87</v>
      </c>
      <c r="G1183" s="100">
        <v>40927</v>
      </c>
      <c r="H1183" s="14">
        <f t="shared" si="54"/>
        <v>86.71503957783642</v>
      </c>
      <c r="I1183" s="14">
        <f t="shared" si="55"/>
        <v>128.59291084854996</v>
      </c>
      <c r="J1183" s="14">
        <f t="shared" si="56"/>
        <v>116.87618391596351</v>
      </c>
    </row>
    <row r="1184" spans="1:10" ht="12">
      <c r="A1184" s="100">
        <v>40928</v>
      </c>
      <c r="B1184">
        <v>131.95</v>
      </c>
      <c r="C1184">
        <v>59.77</v>
      </c>
      <c r="D1184">
        <v>68.1</v>
      </c>
      <c r="G1184" s="100">
        <v>40928</v>
      </c>
      <c r="H1184" s="14">
        <f t="shared" si="54"/>
        <v>87.03825857519789</v>
      </c>
      <c r="I1184" s="14">
        <f t="shared" si="55"/>
        <v>128.39957035445758</v>
      </c>
      <c r="J1184" s="14">
        <f t="shared" si="56"/>
        <v>117.27225762011363</v>
      </c>
    </row>
    <row r="1185" spans="1:10" ht="12">
      <c r="A1185" s="100">
        <v>40931</v>
      </c>
      <c r="B1185">
        <v>131.61</v>
      </c>
      <c r="C1185">
        <v>59.79</v>
      </c>
      <c r="D1185">
        <v>68.32</v>
      </c>
      <c r="G1185" s="100">
        <v>40931</v>
      </c>
      <c r="H1185" s="14">
        <f t="shared" si="54"/>
        <v>86.81398416886545</v>
      </c>
      <c r="I1185" s="14">
        <f t="shared" si="55"/>
        <v>128.4425349087003</v>
      </c>
      <c r="J1185" s="14">
        <f t="shared" si="56"/>
        <v>117.65111072843119</v>
      </c>
    </row>
    <row r="1186" spans="1:10" ht="12">
      <c r="A1186" s="100">
        <v>40932</v>
      </c>
      <c r="B1186">
        <v>131.46</v>
      </c>
      <c r="C1186">
        <v>59.68</v>
      </c>
      <c r="D1186">
        <v>68.44</v>
      </c>
      <c r="G1186" s="100">
        <v>40932</v>
      </c>
      <c r="H1186" s="14">
        <f t="shared" si="54"/>
        <v>86.71503957783642</v>
      </c>
      <c r="I1186" s="14">
        <f t="shared" si="55"/>
        <v>128.2062298603652</v>
      </c>
      <c r="J1186" s="14">
        <f t="shared" si="56"/>
        <v>117.85775787842259</v>
      </c>
    </row>
    <row r="1187" spans="1:10" ht="12">
      <c r="A1187" s="100">
        <v>40933</v>
      </c>
      <c r="B1187">
        <v>132.56</v>
      </c>
      <c r="C1187">
        <v>60.43</v>
      </c>
      <c r="D1187">
        <v>69.14</v>
      </c>
      <c r="G1187" s="100">
        <v>40933</v>
      </c>
      <c r="H1187" s="14">
        <f t="shared" si="54"/>
        <v>87.4406332453826</v>
      </c>
      <c r="I1187" s="14">
        <f t="shared" si="55"/>
        <v>129.8174006444683</v>
      </c>
      <c r="J1187" s="14">
        <f t="shared" si="56"/>
        <v>119.06319958670571</v>
      </c>
    </row>
    <row r="1188" spans="1:10" ht="12">
      <c r="A1188" s="100">
        <v>40934</v>
      </c>
      <c r="B1188">
        <v>131.88</v>
      </c>
      <c r="C1188">
        <v>60.22</v>
      </c>
      <c r="D1188">
        <v>68.78</v>
      </c>
      <c r="G1188" s="100">
        <v>40934</v>
      </c>
      <c r="H1188" s="14">
        <f t="shared" si="54"/>
        <v>86.99208443271768</v>
      </c>
      <c r="I1188" s="14">
        <f t="shared" si="55"/>
        <v>129.36627282491943</v>
      </c>
      <c r="J1188" s="14">
        <f t="shared" si="56"/>
        <v>118.44325813673153</v>
      </c>
    </row>
    <row r="1189" spans="1:10" ht="12">
      <c r="A1189" s="100">
        <v>40935</v>
      </c>
      <c r="B1189">
        <v>131.82</v>
      </c>
      <c r="C1189">
        <v>60.4</v>
      </c>
      <c r="D1189">
        <v>68.91</v>
      </c>
      <c r="G1189" s="100">
        <v>40935</v>
      </c>
      <c r="H1189" s="14">
        <f t="shared" si="54"/>
        <v>86.95250659630607</v>
      </c>
      <c r="I1189" s="14">
        <f t="shared" si="55"/>
        <v>129.7529538131042</v>
      </c>
      <c r="J1189" s="14">
        <f t="shared" si="56"/>
        <v>118.66712588255552</v>
      </c>
    </row>
    <row r="1190" spans="1:10" ht="12">
      <c r="A1190" s="100">
        <v>40938</v>
      </c>
      <c r="B1190">
        <v>131.37</v>
      </c>
      <c r="C1190">
        <v>60.45</v>
      </c>
      <c r="D1190">
        <v>69.06</v>
      </c>
      <c r="G1190" s="100">
        <v>40938</v>
      </c>
      <c r="H1190" s="14">
        <f t="shared" si="54"/>
        <v>86.65567282321899</v>
      </c>
      <c r="I1190" s="14">
        <f t="shared" si="55"/>
        <v>129.86036519871107</v>
      </c>
      <c r="J1190" s="14">
        <f t="shared" si="56"/>
        <v>118.92543482004479</v>
      </c>
    </row>
    <row r="1191" spans="1:10" ht="12">
      <c r="A1191" s="100">
        <v>40939</v>
      </c>
      <c r="B1191">
        <v>131.32</v>
      </c>
      <c r="C1191">
        <v>60.53</v>
      </c>
      <c r="D1191">
        <v>69.19</v>
      </c>
      <c r="G1191" s="100">
        <v>40939</v>
      </c>
      <c r="H1191" s="14">
        <f t="shared" si="54"/>
        <v>86.62269129287598</v>
      </c>
      <c r="I1191" s="14">
        <f t="shared" si="55"/>
        <v>130.03222341568207</v>
      </c>
      <c r="J1191" s="14">
        <f t="shared" si="56"/>
        <v>119.14930256586878</v>
      </c>
    </row>
    <row r="1192" spans="1:10" ht="12">
      <c r="A1192" s="100">
        <v>40940</v>
      </c>
      <c r="B1192">
        <v>132.47</v>
      </c>
      <c r="C1192">
        <v>61.02</v>
      </c>
      <c r="D1192">
        <v>69.93</v>
      </c>
      <c r="G1192" s="100">
        <v>40940</v>
      </c>
      <c r="H1192" s="14">
        <f t="shared" si="54"/>
        <v>87.38126649076517</v>
      </c>
      <c r="I1192" s="14">
        <f t="shared" si="55"/>
        <v>131.08485499462944</v>
      </c>
      <c r="J1192" s="14">
        <f t="shared" si="56"/>
        <v>120.42362665748236</v>
      </c>
    </row>
    <row r="1193" spans="1:10" ht="12">
      <c r="A1193" s="100">
        <v>40941</v>
      </c>
      <c r="B1193">
        <v>132.68</v>
      </c>
      <c r="C1193">
        <v>61.21</v>
      </c>
      <c r="D1193">
        <v>70.11</v>
      </c>
      <c r="G1193" s="100">
        <v>40941</v>
      </c>
      <c r="H1193" s="14">
        <f t="shared" si="54"/>
        <v>87.5197889182058</v>
      </c>
      <c r="I1193" s="14">
        <f t="shared" si="55"/>
        <v>131.49301825993555</v>
      </c>
      <c r="J1193" s="14">
        <f t="shared" si="56"/>
        <v>120.73359738246943</v>
      </c>
    </row>
    <row r="1194" spans="1:10" ht="12">
      <c r="A1194" s="100">
        <v>40942</v>
      </c>
      <c r="B1194">
        <v>134.54</v>
      </c>
      <c r="C1194">
        <v>62.05</v>
      </c>
      <c r="D1194">
        <v>71.07</v>
      </c>
      <c r="G1194" s="100">
        <v>40942</v>
      </c>
      <c r="H1194" s="14">
        <f t="shared" si="54"/>
        <v>88.74670184696569</v>
      </c>
      <c r="I1194" s="14">
        <f t="shared" si="55"/>
        <v>133.29752953813104</v>
      </c>
      <c r="J1194" s="14">
        <f t="shared" si="56"/>
        <v>122.38677458240055</v>
      </c>
    </row>
    <row r="1195" spans="1:10" ht="12">
      <c r="A1195" s="100">
        <v>40945</v>
      </c>
      <c r="B1195">
        <v>134.45</v>
      </c>
      <c r="C1195">
        <v>62</v>
      </c>
      <c r="D1195">
        <v>71.14</v>
      </c>
      <c r="G1195" s="100">
        <v>40945</v>
      </c>
      <c r="H1195" s="14">
        <f t="shared" si="54"/>
        <v>88.68733509234829</v>
      </c>
      <c r="I1195" s="14">
        <f t="shared" si="55"/>
        <v>133.19011815252418</v>
      </c>
      <c r="J1195" s="14">
        <f t="shared" si="56"/>
        <v>122.50731875322887</v>
      </c>
    </row>
    <row r="1196" spans="1:10" ht="12">
      <c r="A1196" s="100">
        <v>40946</v>
      </c>
      <c r="B1196">
        <v>134.79</v>
      </c>
      <c r="C1196">
        <v>62.13</v>
      </c>
      <c r="D1196">
        <v>71.36</v>
      </c>
      <c r="G1196" s="100">
        <v>40946</v>
      </c>
      <c r="H1196" s="14">
        <f t="shared" si="54"/>
        <v>88.91160949868073</v>
      </c>
      <c r="I1196" s="14">
        <f t="shared" si="55"/>
        <v>133.46938775510208</v>
      </c>
      <c r="J1196" s="14">
        <f t="shared" si="56"/>
        <v>122.8861718615464</v>
      </c>
    </row>
    <row r="1197" spans="1:10" ht="12">
      <c r="A1197" s="100">
        <v>40947</v>
      </c>
      <c r="B1197">
        <v>135.19</v>
      </c>
      <c r="C1197">
        <v>62.46</v>
      </c>
      <c r="D1197">
        <v>71.98</v>
      </c>
      <c r="G1197" s="100">
        <v>40947</v>
      </c>
      <c r="H1197" s="14">
        <f t="shared" si="54"/>
        <v>89.1754617414248</v>
      </c>
      <c r="I1197" s="14">
        <f t="shared" si="55"/>
        <v>134.1783029001074</v>
      </c>
      <c r="J1197" s="14">
        <f t="shared" si="56"/>
        <v>123.9538488031686</v>
      </c>
    </row>
    <row r="1198" spans="1:10" ht="12">
      <c r="A1198" s="100">
        <v>40948</v>
      </c>
      <c r="B1198">
        <v>135.36</v>
      </c>
      <c r="C1198">
        <v>62.91</v>
      </c>
      <c r="D1198">
        <v>72.64</v>
      </c>
      <c r="G1198" s="100">
        <v>40948</v>
      </c>
      <c r="H1198" s="14">
        <f t="shared" si="54"/>
        <v>89.28759894459104</v>
      </c>
      <c r="I1198" s="14">
        <f t="shared" si="55"/>
        <v>135.1450053705693</v>
      </c>
      <c r="J1198" s="14">
        <f t="shared" si="56"/>
        <v>125.09040812812124</v>
      </c>
    </row>
    <row r="1199" spans="1:10" ht="12">
      <c r="A1199" s="100">
        <v>40949</v>
      </c>
      <c r="B1199">
        <v>134.36</v>
      </c>
      <c r="C1199">
        <v>62.47</v>
      </c>
      <c r="D1199">
        <v>72</v>
      </c>
      <c r="G1199" s="100">
        <v>40949</v>
      </c>
      <c r="H1199" s="14">
        <f t="shared" si="54"/>
        <v>88.62796833773088</v>
      </c>
      <c r="I1199" s="14">
        <f t="shared" si="55"/>
        <v>134.1997851772288</v>
      </c>
      <c r="J1199" s="14">
        <f t="shared" si="56"/>
        <v>123.98828999483382</v>
      </c>
    </row>
    <row r="1200" spans="1:10" ht="12">
      <c r="A1200" s="100">
        <v>40952</v>
      </c>
      <c r="B1200">
        <v>135.36</v>
      </c>
      <c r="C1200">
        <v>63.05</v>
      </c>
      <c r="D1200">
        <v>72.43</v>
      </c>
      <c r="G1200" s="100">
        <v>40952</v>
      </c>
      <c r="H1200" s="14">
        <f t="shared" si="54"/>
        <v>89.28759894459104</v>
      </c>
      <c r="I1200" s="14">
        <f t="shared" si="55"/>
        <v>135.4457572502685</v>
      </c>
      <c r="J1200" s="14">
        <f t="shared" si="56"/>
        <v>124.72877561563631</v>
      </c>
    </row>
    <row r="1201" spans="1:10" ht="12">
      <c r="A1201" s="100">
        <v>40953</v>
      </c>
      <c r="B1201">
        <v>135.19</v>
      </c>
      <c r="C1201">
        <v>63.21</v>
      </c>
      <c r="D1201">
        <v>72.69</v>
      </c>
      <c r="G1201" s="100">
        <v>40953</v>
      </c>
      <c r="H1201" s="14">
        <f t="shared" si="54"/>
        <v>89.1754617414248</v>
      </c>
      <c r="I1201" s="14">
        <f t="shared" si="55"/>
        <v>135.78947368421052</v>
      </c>
      <c r="J1201" s="14">
        <f t="shared" si="56"/>
        <v>125.17651110728431</v>
      </c>
    </row>
    <row r="1202" spans="1:10" ht="12">
      <c r="A1202" s="100">
        <v>40954</v>
      </c>
      <c r="B1202">
        <v>134.56</v>
      </c>
      <c r="C1202">
        <v>62.77</v>
      </c>
      <c r="D1202">
        <v>72.3</v>
      </c>
      <c r="G1202" s="100">
        <v>40954</v>
      </c>
      <c r="H1202" s="14">
        <f t="shared" si="54"/>
        <v>88.75989445910291</v>
      </c>
      <c r="I1202" s="14">
        <f t="shared" si="55"/>
        <v>134.84425349087005</v>
      </c>
      <c r="J1202" s="14">
        <f t="shared" si="56"/>
        <v>124.5049078698123</v>
      </c>
    </row>
    <row r="1203" spans="1:10" ht="12">
      <c r="A1203" s="100">
        <v>40955</v>
      </c>
      <c r="B1203">
        <v>136.05</v>
      </c>
      <c r="C1203">
        <v>63.63</v>
      </c>
      <c r="D1203">
        <v>73.44</v>
      </c>
      <c r="G1203" s="100">
        <v>40955</v>
      </c>
      <c r="H1203" s="14">
        <f t="shared" si="54"/>
        <v>89.74274406332455</v>
      </c>
      <c r="I1203" s="14">
        <f t="shared" si="55"/>
        <v>136.6917293233083</v>
      </c>
      <c r="J1203" s="14">
        <f t="shared" si="56"/>
        <v>126.46805579473049</v>
      </c>
    </row>
    <row r="1204" spans="1:10" ht="12">
      <c r="A1204" s="100">
        <v>40956</v>
      </c>
      <c r="B1204">
        <v>136.41</v>
      </c>
      <c r="C1204">
        <v>63.43</v>
      </c>
      <c r="D1204">
        <v>73.28</v>
      </c>
      <c r="G1204" s="100">
        <v>40956</v>
      </c>
      <c r="H1204" s="14">
        <f t="shared" si="54"/>
        <v>89.9802110817942</v>
      </c>
      <c r="I1204" s="14">
        <f t="shared" si="55"/>
        <v>136.26208378088077</v>
      </c>
      <c r="J1204" s="14">
        <f t="shared" si="56"/>
        <v>126.19252626140864</v>
      </c>
    </row>
    <row r="1205" spans="1:10" ht="12">
      <c r="A1205" s="100">
        <v>40960</v>
      </c>
      <c r="B1205">
        <v>136.47</v>
      </c>
      <c r="C1205">
        <v>63.61</v>
      </c>
      <c r="D1205">
        <v>73.56</v>
      </c>
      <c r="G1205" s="100">
        <v>40960</v>
      </c>
      <c r="H1205" s="14">
        <f t="shared" si="54"/>
        <v>90.01978891820582</v>
      </c>
      <c r="I1205" s="14">
        <f t="shared" si="55"/>
        <v>136.64876476906554</v>
      </c>
      <c r="J1205" s="14">
        <f t="shared" si="56"/>
        <v>126.6747029447219</v>
      </c>
    </row>
    <row r="1206" spans="1:10" ht="12">
      <c r="A1206" s="100">
        <v>40961</v>
      </c>
      <c r="B1206">
        <v>136.03</v>
      </c>
      <c r="C1206">
        <v>63.32</v>
      </c>
      <c r="D1206">
        <v>73.2</v>
      </c>
      <c r="G1206" s="100">
        <v>40961</v>
      </c>
      <c r="H1206" s="14">
        <f t="shared" si="54"/>
        <v>89.72955145118733</v>
      </c>
      <c r="I1206" s="14">
        <f t="shared" si="55"/>
        <v>136.02577873254566</v>
      </c>
      <c r="J1206" s="14">
        <f t="shared" si="56"/>
        <v>126.05476149474772</v>
      </c>
    </row>
    <row r="1207" spans="1:10" ht="12">
      <c r="A1207" s="100">
        <v>40962</v>
      </c>
      <c r="B1207">
        <v>136.63</v>
      </c>
      <c r="C1207">
        <v>63.74</v>
      </c>
      <c r="D1207">
        <v>73.52</v>
      </c>
      <c r="G1207" s="100">
        <v>40962</v>
      </c>
      <c r="H1207" s="14">
        <f t="shared" si="54"/>
        <v>90.12532981530343</v>
      </c>
      <c r="I1207" s="14">
        <f t="shared" si="55"/>
        <v>136.9280343716434</v>
      </c>
      <c r="J1207" s="14">
        <f t="shared" si="56"/>
        <v>126.60582056139143</v>
      </c>
    </row>
    <row r="1208" spans="1:10" ht="12">
      <c r="A1208" s="100">
        <v>40963</v>
      </c>
      <c r="B1208">
        <v>136.93</v>
      </c>
      <c r="C1208">
        <v>63.96</v>
      </c>
      <c r="D1208">
        <v>73.86</v>
      </c>
      <c r="G1208" s="100">
        <v>40963</v>
      </c>
      <c r="H1208" s="14">
        <f t="shared" si="54"/>
        <v>90.3232189973615</v>
      </c>
      <c r="I1208" s="14">
        <f t="shared" si="55"/>
        <v>137.40064446831366</v>
      </c>
      <c r="J1208" s="14">
        <f t="shared" si="56"/>
        <v>127.19132081970037</v>
      </c>
    </row>
    <row r="1209" spans="1:10" ht="12">
      <c r="A1209" s="100">
        <v>40966</v>
      </c>
      <c r="B1209">
        <v>137.16</v>
      </c>
      <c r="C1209">
        <v>64.05</v>
      </c>
      <c r="D1209">
        <v>73.98</v>
      </c>
      <c r="G1209" s="100">
        <v>40966</v>
      </c>
      <c r="H1209" s="14">
        <f t="shared" si="54"/>
        <v>90.47493403693932</v>
      </c>
      <c r="I1209" s="14">
        <f t="shared" si="55"/>
        <v>137.593984962406</v>
      </c>
      <c r="J1209" s="14">
        <f t="shared" si="56"/>
        <v>127.39796796969176</v>
      </c>
    </row>
    <row r="1210" spans="1:10" ht="12">
      <c r="A1210" s="100">
        <v>40967</v>
      </c>
      <c r="B1210">
        <v>137.56</v>
      </c>
      <c r="C1210">
        <v>64.7</v>
      </c>
      <c r="D1210">
        <v>74.56</v>
      </c>
      <c r="G1210" s="100">
        <v>40967</v>
      </c>
      <c r="H1210" s="14">
        <f t="shared" si="54"/>
        <v>90.73878627968338</v>
      </c>
      <c r="I1210" s="14">
        <f t="shared" si="55"/>
        <v>138.9903329752954</v>
      </c>
      <c r="J1210" s="14">
        <f t="shared" si="56"/>
        <v>128.39676252798347</v>
      </c>
    </row>
    <row r="1211" spans="1:10" ht="12">
      <c r="A1211" s="100">
        <v>40968</v>
      </c>
      <c r="B1211">
        <v>137.02</v>
      </c>
      <c r="C1211">
        <v>64.41</v>
      </c>
      <c r="D1211">
        <v>74.17</v>
      </c>
      <c r="G1211" s="100">
        <v>40968</v>
      </c>
      <c r="H1211" s="14">
        <f t="shared" si="54"/>
        <v>90.38258575197891</v>
      </c>
      <c r="I1211" s="14">
        <f t="shared" si="55"/>
        <v>138.3673469387755</v>
      </c>
      <c r="J1211" s="14">
        <f t="shared" si="56"/>
        <v>127.72515929051144</v>
      </c>
    </row>
    <row r="1212" spans="1:10" ht="12">
      <c r="A1212" s="100">
        <v>40969</v>
      </c>
      <c r="B1212">
        <v>137.73</v>
      </c>
      <c r="C1212">
        <v>64.92</v>
      </c>
      <c r="D1212">
        <v>74.68</v>
      </c>
      <c r="G1212" s="100">
        <v>40969</v>
      </c>
      <c r="H1212" s="14">
        <f t="shared" si="54"/>
        <v>90.8509234828496</v>
      </c>
      <c r="I1212" s="14">
        <f t="shared" si="55"/>
        <v>139.46294307196564</v>
      </c>
      <c r="J1212" s="14">
        <f t="shared" si="56"/>
        <v>128.60340967797487</v>
      </c>
    </row>
    <row r="1213" spans="1:10" ht="12">
      <c r="A1213" s="100">
        <v>40970</v>
      </c>
      <c r="B1213">
        <v>137.31</v>
      </c>
      <c r="C1213">
        <v>64.87</v>
      </c>
      <c r="D1213">
        <v>74.48</v>
      </c>
      <c r="G1213" s="100">
        <v>40970</v>
      </c>
      <c r="H1213" s="14">
        <f t="shared" si="54"/>
        <v>90.57387862796834</v>
      </c>
      <c r="I1213" s="14">
        <f t="shared" si="55"/>
        <v>139.35553168635877</v>
      </c>
      <c r="J1213" s="14">
        <f t="shared" si="56"/>
        <v>128.25899776132255</v>
      </c>
    </row>
    <row r="1214" spans="1:10" ht="12">
      <c r="A1214" s="100">
        <v>40973</v>
      </c>
      <c r="B1214">
        <v>136.75</v>
      </c>
      <c r="C1214">
        <v>64.2</v>
      </c>
      <c r="D1214">
        <v>73.65</v>
      </c>
      <c r="G1214" s="100">
        <v>40973</v>
      </c>
      <c r="H1214" s="14">
        <f t="shared" si="54"/>
        <v>90.20448548812665</v>
      </c>
      <c r="I1214" s="14">
        <f t="shared" si="55"/>
        <v>137.91621911922664</v>
      </c>
      <c r="J1214" s="14">
        <f t="shared" si="56"/>
        <v>126.82968830721543</v>
      </c>
    </row>
    <row r="1215" spans="1:10" ht="12">
      <c r="A1215" s="100">
        <v>40974</v>
      </c>
      <c r="B1215">
        <v>134.75</v>
      </c>
      <c r="C1215">
        <v>63.57</v>
      </c>
      <c r="D1215">
        <v>72.86</v>
      </c>
      <c r="G1215" s="100">
        <v>40974</v>
      </c>
      <c r="H1215" s="14">
        <f t="shared" si="54"/>
        <v>88.88522427440634</v>
      </c>
      <c r="I1215" s="14">
        <f t="shared" si="55"/>
        <v>136.56283566058002</v>
      </c>
      <c r="J1215" s="14">
        <f t="shared" si="56"/>
        <v>125.46926123643878</v>
      </c>
    </row>
    <row r="1216" spans="1:10" ht="12">
      <c r="A1216" s="100">
        <v>40975</v>
      </c>
      <c r="B1216">
        <v>135.69</v>
      </c>
      <c r="C1216">
        <v>64.06</v>
      </c>
      <c r="D1216">
        <v>73.44</v>
      </c>
      <c r="G1216" s="100">
        <v>40975</v>
      </c>
      <c r="H1216" s="14">
        <f t="shared" si="54"/>
        <v>89.50527704485488</v>
      </c>
      <c r="I1216" s="14">
        <f t="shared" si="55"/>
        <v>137.6154672395274</v>
      </c>
      <c r="J1216" s="14">
        <f t="shared" si="56"/>
        <v>126.46805579473049</v>
      </c>
    </row>
    <row r="1217" spans="1:10" ht="12">
      <c r="A1217" s="100">
        <v>40976</v>
      </c>
      <c r="B1217">
        <v>137.04</v>
      </c>
      <c r="C1217">
        <v>64.75</v>
      </c>
      <c r="D1217">
        <v>74.23</v>
      </c>
      <c r="G1217" s="100">
        <v>40976</v>
      </c>
      <c r="H1217" s="14">
        <f t="shared" si="54"/>
        <v>90.3957783641161</v>
      </c>
      <c r="I1217" s="14">
        <f t="shared" si="55"/>
        <v>139.09774436090225</v>
      </c>
      <c r="J1217" s="14">
        <f t="shared" si="56"/>
        <v>127.82848286550714</v>
      </c>
    </row>
    <row r="1218" spans="1:10" ht="12">
      <c r="A1218" s="100">
        <v>40977</v>
      </c>
      <c r="B1218">
        <v>137.57</v>
      </c>
      <c r="C1218">
        <v>65.02</v>
      </c>
      <c r="D1218">
        <v>74.56</v>
      </c>
      <c r="G1218" s="100">
        <v>40977</v>
      </c>
      <c r="H1218" s="14">
        <f t="shared" si="54"/>
        <v>90.74538258575198</v>
      </c>
      <c r="I1218" s="14">
        <f t="shared" si="55"/>
        <v>139.67776584317937</v>
      </c>
      <c r="J1218" s="14">
        <f t="shared" si="56"/>
        <v>128.39676252798347</v>
      </c>
    </row>
    <row r="1219" spans="1:10" ht="12">
      <c r="A1219" s="100">
        <v>40980</v>
      </c>
      <c r="B1219">
        <v>137.58</v>
      </c>
      <c r="C1219">
        <v>65.05</v>
      </c>
      <c r="D1219">
        <v>74.66</v>
      </c>
      <c r="G1219" s="100">
        <v>40980</v>
      </c>
      <c r="H1219" s="14">
        <f t="shared" si="54"/>
        <v>90.7519788918206</v>
      </c>
      <c r="I1219" s="14">
        <f t="shared" si="55"/>
        <v>139.7422126745435</v>
      </c>
      <c r="J1219" s="14">
        <f t="shared" si="56"/>
        <v>128.56896848630961</v>
      </c>
    </row>
    <row r="1220" spans="1:10" ht="12">
      <c r="A1220" s="100">
        <v>40981</v>
      </c>
      <c r="B1220">
        <v>140.06</v>
      </c>
      <c r="C1220">
        <v>66.26</v>
      </c>
      <c r="D1220">
        <v>76.23</v>
      </c>
      <c r="G1220" s="100">
        <v>40981</v>
      </c>
      <c r="H1220" s="14">
        <f t="shared" si="54"/>
        <v>92.38786279683377</v>
      </c>
      <c r="I1220" s="14">
        <f t="shared" si="55"/>
        <v>142.34156820622988</v>
      </c>
      <c r="J1220" s="14">
        <f t="shared" si="56"/>
        <v>131.2726020320303</v>
      </c>
    </row>
    <row r="1221" spans="1:10" ht="12">
      <c r="A1221" s="100">
        <v>40982</v>
      </c>
      <c r="B1221">
        <v>139.91</v>
      </c>
      <c r="C1221">
        <v>66.49</v>
      </c>
      <c r="D1221">
        <v>76.64</v>
      </c>
      <c r="G1221" s="100">
        <v>40982</v>
      </c>
      <c r="H1221" s="14">
        <f aca="true" t="shared" si="57" ref="H1221:H1264">B1221/$B$4*100</f>
        <v>92.28891820580475</v>
      </c>
      <c r="I1221" s="14">
        <f aca="true" t="shared" si="58" ref="I1221:I1264">C1221/$C$4*100</f>
        <v>142.83566058002148</v>
      </c>
      <c r="J1221" s="14">
        <f aca="true" t="shared" si="59" ref="J1221:J1264">D1221/$D$4*100</f>
        <v>131.97864646116756</v>
      </c>
    </row>
    <row r="1222" spans="1:10" ht="12">
      <c r="A1222" s="100">
        <v>40983</v>
      </c>
      <c r="B1222">
        <v>140.72</v>
      </c>
      <c r="C1222">
        <v>66.68</v>
      </c>
      <c r="D1222">
        <v>76.94</v>
      </c>
      <c r="G1222" s="100">
        <v>40983</v>
      </c>
      <c r="H1222" s="14">
        <f t="shared" si="57"/>
        <v>92.82321899736148</v>
      </c>
      <c r="I1222" s="14">
        <f t="shared" si="58"/>
        <v>143.24382384532763</v>
      </c>
      <c r="J1222" s="14">
        <f t="shared" si="59"/>
        <v>132.49526433614602</v>
      </c>
    </row>
    <row r="1223" spans="1:10" ht="12">
      <c r="A1223" s="100">
        <v>40984</v>
      </c>
      <c r="B1223">
        <v>140.3</v>
      </c>
      <c r="C1223">
        <v>66.52</v>
      </c>
      <c r="D1223">
        <v>76.85</v>
      </c>
      <c r="G1223" s="100">
        <v>40984</v>
      </c>
      <c r="H1223" s="14">
        <f t="shared" si="57"/>
        <v>92.54617414248023</v>
      </c>
      <c r="I1223" s="14">
        <f t="shared" si="58"/>
        <v>142.90010741138562</v>
      </c>
      <c r="J1223" s="14">
        <f t="shared" si="59"/>
        <v>132.3402789736525</v>
      </c>
    </row>
    <row r="1224" spans="1:10" ht="12">
      <c r="A1224" s="100">
        <v>40987</v>
      </c>
      <c r="B1224">
        <v>140.85</v>
      </c>
      <c r="C1224">
        <v>66.99</v>
      </c>
      <c r="D1224">
        <v>77.46</v>
      </c>
      <c r="G1224" s="100">
        <v>40987</v>
      </c>
      <c r="H1224" s="14">
        <f t="shared" si="57"/>
        <v>92.9089709762533</v>
      </c>
      <c r="I1224" s="14">
        <f t="shared" si="58"/>
        <v>143.90977443609023</v>
      </c>
      <c r="J1224" s="14">
        <f t="shared" si="59"/>
        <v>133.39073531944203</v>
      </c>
    </row>
    <row r="1225" spans="1:10" ht="12">
      <c r="A1225" s="100">
        <v>40988</v>
      </c>
      <c r="B1225">
        <v>140.44</v>
      </c>
      <c r="C1225">
        <v>67.11</v>
      </c>
      <c r="D1225">
        <v>77.43</v>
      </c>
      <c r="G1225" s="100">
        <v>40988</v>
      </c>
      <c r="H1225" s="14">
        <f t="shared" si="57"/>
        <v>92.63852242744063</v>
      </c>
      <c r="I1225" s="14">
        <f t="shared" si="58"/>
        <v>144.16756176154672</v>
      </c>
      <c r="J1225" s="14">
        <f t="shared" si="59"/>
        <v>133.3390735319442</v>
      </c>
    </row>
    <row r="1226" spans="1:10" ht="12">
      <c r="A1226" s="100">
        <v>40989</v>
      </c>
      <c r="B1226">
        <v>140.21</v>
      </c>
      <c r="C1226">
        <v>67.12</v>
      </c>
      <c r="D1226">
        <v>77.42</v>
      </c>
      <c r="G1226" s="100">
        <v>40989</v>
      </c>
      <c r="H1226" s="14">
        <f t="shared" si="57"/>
        <v>92.4868073878628</v>
      </c>
      <c r="I1226" s="14">
        <f t="shared" si="58"/>
        <v>144.18904403866813</v>
      </c>
      <c r="J1226" s="14">
        <f t="shared" si="59"/>
        <v>133.32185293611158</v>
      </c>
    </row>
    <row r="1227" spans="1:10" ht="12">
      <c r="A1227" s="100">
        <v>40990</v>
      </c>
      <c r="B1227">
        <v>139.2</v>
      </c>
      <c r="C1227">
        <v>66.98</v>
      </c>
      <c r="D1227">
        <v>77.11</v>
      </c>
      <c r="G1227" s="100">
        <v>40990</v>
      </c>
      <c r="H1227" s="14">
        <f t="shared" si="57"/>
        <v>91.82058047493403</v>
      </c>
      <c r="I1227" s="14">
        <f t="shared" si="58"/>
        <v>143.88829215896888</v>
      </c>
      <c r="J1227" s="14">
        <f t="shared" si="59"/>
        <v>132.7880144653005</v>
      </c>
    </row>
    <row r="1228" spans="1:10" ht="12">
      <c r="A1228" s="100">
        <v>40991</v>
      </c>
      <c r="B1228">
        <v>139.65</v>
      </c>
      <c r="C1228">
        <v>66.94</v>
      </c>
      <c r="D1228">
        <v>77.16</v>
      </c>
      <c r="G1228" s="100">
        <v>40991</v>
      </c>
      <c r="H1228" s="14">
        <f t="shared" si="57"/>
        <v>92.1174142480211</v>
      </c>
      <c r="I1228" s="14">
        <f t="shared" si="58"/>
        <v>143.80236305048334</v>
      </c>
      <c r="J1228" s="14">
        <f t="shared" si="59"/>
        <v>132.8741174444636</v>
      </c>
    </row>
    <row r="1229" spans="1:10" ht="12">
      <c r="A1229" s="100">
        <v>40994</v>
      </c>
      <c r="B1229">
        <v>141.61</v>
      </c>
      <c r="C1229">
        <v>68.11</v>
      </c>
      <c r="D1229">
        <v>78.31</v>
      </c>
      <c r="G1229" s="100">
        <v>40994</v>
      </c>
      <c r="H1229" s="14">
        <f t="shared" si="57"/>
        <v>93.41029023746702</v>
      </c>
      <c r="I1229" s="14">
        <f t="shared" si="58"/>
        <v>146.31578947368422</v>
      </c>
      <c r="J1229" s="14">
        <f t="shared" si="59"/>
        <v>134.85448596521442</v>
      </c>
    </row>
    <row r="1230" spans="1:10" ht="12">
      <c r="A1230" s="100">
        <v>40995</v>
      </c>
      <c r="B1230">
        <v>141.17</v>
      </c>
      <c r="C1230">
        <v>68.21</v>
      </c>
      <c r="D1230">
        <v>78.36</v>
      </c>
      <c r="G1230" s="100">
        <v>40995</v>
      </c>
      <c r="H1230" s="14">
        <f t="shared" si="57"/>
        <v>93.12005277044855</v>
      </c>
      <c r="I1230" s="14">
        <f t="shared" si="58"/>
        <v>146.53061224489795</v>
      </c>
      <c r="J1230" s="14">
        <f t="shared" si="59"/>
        <v>134.94058894437748</v>
      </c>
    </row>
    <row r="1231" spans="1:10" ht="12">
      <c r="A1231" s="100">
        <v>40996</v>
      </c>
      <c r="B1231">
        <v>140.47</v>
      </c>
      <c r="C1231">
        <v>67.94</v>
      </c>
      <c r="D1231">
        <v>78.18</v>
      </c>
      <c r="G1231" s="100">
        <v>40996</v>
      </c>
      <c r="H1231" s="14">
        <f t="shared" si="57"/>
        <v>92.65831134564644</v>
      </c>
      <c r="I1231" s="14">
        <f t="shared" si="58"/>
        <v>145.95059076262083</v>
      </c>
      <c r="J1231" s="14">
        <f t="shared" si="59"/>
        <v>134.63061821939039</v>
      </c>
    </row>
    <row r="1232" spans="1:10" ht="12">
      <c r="A1232" s="100">
        <v>40997</v>
      </c>
      <c r="B1232">
        <v>140.23</v>
      </c>
      <c r="C1232">
        <v>67.68</v>
      </c>
      <c r="D1232">
        <v>78.04</v>
      </c>
      <c r="G1232" s="100">
        <v>40997</v>
      </c>
      <c r="H1232" s="14">
        <f t="shared" si="57"/>
        <v>92.5</v>
      </c>
      <c r="I1232" s="14">
        <f t="shared" si="58"/>
        <v>145.3920515574651</v>
      </c>
      <c r="J1232" s="14">
        <f t="shared" si="59"/>
        <v>134.3895298777338</v>
      </c>
    </row>
    <row r="1233" spans="1:10" ht="12">
      <c r="A1233" s="100">
        <v>40998</v>
      </c>
      <c r="B1233">
        <v>140.81</v>
      </c>
      <c r="C1233">
        <v>67.55</v>
      </c>
      <c r="D1233">
        <v>77.81</v>
      </c>
      <c r="G1233" s="100">
        <v>40998</v>
      </c>
      <c r="H1233" s="14">
        <f t="shared" si="57"/>
        <v>92.8825857519789</v>
      </c>
      <c r="I1233" s="14">
        <f t="shared" si="58"/>
        <v>145.11278195488723</v>
      </c>
      <c r="J1233" s="14">
        <f t="shared" si="59"/>
        <v>133.9934561735836</v>
      </c>
    </row>
    <row r="1234" spans="1:10" ht="12">
      <c r="A1234" s="100">
        <v>41001</v>
      </c>
      <c r="B1234">
        <v>141.84</v>
      </c>
      <c r="C1234">
        <v>68.25</v>
      </c>
      <c r="D1234">
        <v>78.62</v>
      </c>
      <c r="G1234" s="100">
        <v>41001</v>
      </c>
      <c r="H1234" s="14">
        <f t="shared" si="57"/>
        <v>93.56200527704486</v>
      </c>
      <c r="I1234" s="14">
        <f t="shared" si="58"/>
        <v>146.61654135338347</v>
      </c>
      <c r="J1234" s="14">
        <f t="shared" si="59"/>
        <v>135.3883244360255</v>
      </c>
    </row>
    <row r="1235" spans="1:10" ht="12">
      <c r="A1235" s="100">
        <v>41002</v>
      </c>
      <c r="B1235">
        <v>141.26</v>
      </c>
      <c r="C1235">
        <v>68.23</v>
      </c>
      <c r="D1235">
        <v>78.51</v>
      </c>
      <c r="G1235" s="100">
        <v>41002</v>
      </c>
      <c r="H1235" s="14">
        <f t="shared" si="57"/>
        <v>93.17941952506597</v>
      </c>
      <c r="I1235" s="14">
        <f t="shared" si="58"/>
        <v>146.57357679914074</v>
      </c>
      <c r="J1235" s="14">
        <f t="shared" si="59"/>
        <v>135.1988978818667</v>
      </c>
    </row>
    <row r="1236" spans="1:10" ht="12">
      <c r="A1236" s="100">
        <v>41003</v>
      </c>
      <c r="B1236">
        <v>139.86</v>
      </c>
      <c r="C1236">
        <v>67.3</v>
      </c>
      <c r="D1236">
        <v>77.33</v>
      </c>
      <c r="G1236" s="100">
        <v>41003</v>
      </c>
      <c r="H1236" s="14">
        <f t="shared" si="57"/>
        <v>92.25593667546175</v>
      </c>
      <c r="I1236" s="14">
        <f t="shared" si="58"/>
        <v>144.57572502685287</v>
      </c>
      <c r="J1236" s="14">
        <f t="shared" si="59"/>
        <v>133.16686757361805</v>
      </c>
    </row>
    <row r="1237" spans="1:10" ht="12">
      <c r="A1237" s="100">
        <v>41004</v>
      </c>
      <c r="B1237">
        <v>139.79</v>
      </c>
      <c r="C1237">
        <v>67.72</v>
      </c>
      <c r="D1237">
        <v>77.55</v>
      </c>
      <c r="G1237" s="100">
        <v>41004</v>
      </c>
      <c r="H1237" s="14">
        <f t="shared" si="57"/>
        <v>92.20976253298153</v>
      </c>
      <c r="I1237" s="14">
        <f t="shared" si="58"/>
        <v>145.47798066595058</v>
      </c>
      <c r="J1237" s="14">
        <f t="shared" si="59"/>
        <v>133.5457206819356</v>
      </c>
    </row>
    <row r="1238" spans="1:10" ht="12">
      <c r="A1238" s="100">
        <v>41008</v>
      </c>
      <c r="B1238">
        <v>138.22</v>
      </c>
      <c r="C1238">
        <v>67.21</v>
      </c>
      <c r="D1238">
        <v>77.04</v>
      </c>
      <c r="G1238" s="100">
        <v>41008</v>
      </c>
      <c r="H1238" s="14">
        <f t="shared" si="57"/>
        <v>91.17414248021109</v>
      </c>
      <c r="I1238" s="14">
        <f t="shared" si="58"/>
        <v>144.38238453276045</v>
      </c>
      <c r="J1238" s="14">
        <f t="shared" si="59"/>
        <v>132.6674702944722</v>
      </c>
    </row>
    <row r="1239" spans="1:10" ht="12">
      <c r="A1239" s="100">
        <v>41009</v>
      </c>
      <c r="B1239">
        <v>135.9</v>
      </c>
      <c r="C1239">
        <v>66.13</v>
      </c>
      <c r="D1239">
        <v>75.91</v>
      </c>
      <c r="G1239" s="100">
        <v>41009</v>
      </c>
      <c r="H1239" s="14">
        <f t="shared" si="57"/>
        <v>89.64379947229553</v>
      </c>
      <c r="I1239" s="14">
        <f t="shared" si="58"/>
        <v>142.06229860365198</v>
      </c>
      <c r="J1239" s="14">
        <f t="shared" si="59"/>
        <v>130.72154296538662</v>
      </c>
    </row>
    <row r="1240" spans="1:10" ht="12">
      <c r="A1240" s="100">
        <v>41010</v>
      </c>
      <c r="B1240">
        <v>137</v>
      </c>
      <c r="C1240">
        <v>66.45</v>
      </c>
      <c r="D1240">
        <v>76.29</v>
      </c>
      <c r="G1240" s="100">
        <v>41010</v>
      </c>
      <c r="H1240" s="14">
        <f t="shared" si="57"/>
        <v>90.36939313984169</v>
      </c>
      <c r="I1240" s="14">
        <f t="shared" si="58"/>
        <v>142.749731471536</v>
      </c>
      <c r="J1240" s="14">
        <f t="shared" si="59"/>
        <v>131.37592560702603</v>
      </c>
    </row>
    <row r="1241" spans="1:10" ht="12">
      <c r="A1241" s="100">
        <v>41011</v>
      </c>
      <c r="B1241">
        <v>138.79</v>
      </c>
      <c r="C1241">
        <v>67.21</v>
      </c>
      <c r="D1241">
        <v>77.34</v>
      </c>
      <c r="G1241" s="100">
        <v>41011</v>
      </c>
      <c r="H1241" s="14">
        <f t="shared" si="57"/>
        <v>91.55013192612137</v>
      </c>
      <c r="I1241" s="14">
        <f t="shared" si="58"/>
        <v>144.38238453276045</v>
      </c>
      <c r="J1241" s="14">
        <f t="shared" si="59"/>
        <v>133.18408816945066</v>
      </c>
    </row>
    <row r="1242" spans="1:10" ht="12">
      <c r="A1242" s="100">
        <v>41012</v>
      </c>
      <c r="B1242">
        <v>137.14</v>
      </c>
      <c r="C1242">
        <v>66.19</v>
      </c>
      <c r="D1242">
        <v>76</v>
      </c>
      <c r="G1242" s="100">
        <v>41012</v>
      </c>
      <c r="H1242" s="14">
        <f t="shared" si="57"/>
        <v>90.4617414248021</v>
      </c>
      <c r="I1242" s="14">
        <f t="shared" si="58"/>
        <v>142.19119226638023</v>
      </c>
      <c r="J1242" s="14">
        <f t="shared" si="59"/>
        <v>130.87652832788015</v>
      </c>
    </row>
    <row r="1243" spans="1:10" ht="12">
      <c r="A1243" s="100">
        <v>41015</v>
      </c>
      <c r="B1243">
        <v>137.05</v>
      </c>
      <c r="C1243">
        <v>65.45</v>
      </c>
      <c r="D1243">
        <v>75.16</v>
      </c>
      <c r="G1243" s="100">
        <v>41015</v>
      </c>
      <c r="H1243" s="14">
        <f t="shared" si="57"/>
        <v>90.4023746701847</v>
      </c>
      <c r="I1243" s="14">
        <f t="shared" si="58"/>
        <v>140.6015037593985</v>
      </c>
      <c r="J1243" s="14">
        <f t="shared" si="59"/>
        <v>129.42999827794043</v>
      </c>
    </row>
    <row r="1244" spans="1:10" ht="12">
      <c r="A1244" s="100">
        <v>41016</v>
      </c>
      <c r="B1244">
        <v>139.08</v>
      </c>
      <c r="C1244">
        <v>66.78</v>
      </c>
      <c r="D1244">
        <v>76.93</v>
      </c>
      <c r="G1244" s="100">
        <v>41016</v>
      </c>
      <c r="H1244" s="14">
        <f t="shared" si="57"/>
        <v>91.74142480211083</v>
      </c>
      <c r="I1244" s="14">
        <f t="shared" si="58"/>
        <v>143.4586466165414</v>
      </c>
      <c r="J1244" s="14">
        <f t="shared" si="59"/>
        <v>132.4780437403134</v>
      </c>
    </row>
    <row r="1245" spans="1:10" ht="12">
      <c r="A1245" s="100">
        <v>41017</v>
      </c>
      <c r="B1245">
        <v>138.61</v>
      </c>
      <c r="C1245">
        <v>66.61</v>
      </c>
      <c r="D1245">
        <v>76.34</v>
      </c>
      <c r="G1245" s="100">
        <v>41017</v>
      </c>
      <c r="H1245" s="14">
        <f t="shared" si="57"/>
        <v>91.43139841688655</v>
      </c>
      <c r="I1245" s="14">
        <f t="shared" si="58"/>
        <v>143.09344790547797</v>
      </c>
      <c r="J1245" s="14">
        <f t="shared" si="59"/>
        <v>131.4620285861891</v>
      </c>
    </row>
    <row r="1246" spans="1:10" ht="12">
      <c r="A1246" s="100">
        <v>41018</v>
      </c>
      <c r="B1246">
        <v>137.72</v>
      </c>
      <c r="C1246">
        <v>65.86</v>
      </c>
      <c r="D1246">
        <v>75.18</v>
      </c>
      <c r="G1246" s="100">
        <v>41018</v>
      </c>
      <c r="H1246" s="14">
        <f t="shared" si="57"/>
        <v>90.84432717678101</v>
      </c>
      <c r="I1246" s="14">
        <f t="shared" si="58"/>
        <v>141.48227712137486</v>
      </c>
      <c r="J1246" s="14">
        <f t="shared" si="59"/>
        <v>129.46443946960565</v>
      </c>
    </row>
    <row r="1247" spans="1:10" ht="12">
      <c r="A1247" s="100">
        <v>41019</v>
      </c>
      <c r="B1247">
        <v>137.95</v>
      </c>
      <c r="C1247">
        <v>65.68</v>
      </c>
      <c r="D1247">
        <v>74.68</v>
      </c>
      <c r="G1247" s="100">
        <v>41019</v>
      </c>
      <c r="H1247" s="14">
        <f t="shared" si="57"/>
        <v>90.99604221635883</v>
      </c>
      <c r="I1247" s="14">
        <f t="shared" si="58"/>
        <v>141.09559613319013</v>
      </c>
      <c r="J1247" s="14">
        <f t="shared" si="59"/>
        <v>128.60340967797487</v>
      </c>
    </row>
    <row r="1248" spans="1:10" ht="12">
      <c r="A1248" s="100">
        <v>41022</v>
      </c>
      <c r="B1248">
        <v>136.79</v>
      </c>
      <c r="C1248">
        <v>65.08</v>
      </c>
      <c r="D1248">
        <v>74.1</v>
      </c>
      <c r="G1248" s="100">
        <v>41022</v>
      </c>
      <c r="H1248" s="14">
        <f t="shared" si="57"/>
        <v>90.23087071240106</v>
      </c>
      <c r="I1248" s="14">
        <f t="shared" si="58"/>
        <v>139.80665950590762</v>
      </c>
      <c r="J1248" s="14">
        <f t="shared" si="59"/>
        <v>127.60461511968313</v>
      </c>
    </row>
    <row r="1249" spans="1:10" ht="12">
      <c r="A1249" s="100">
        <v>41023</v>
      </c>
      <c r="B1249">
        <v>137.31</v>
      </c>
      <c r="C1249">
        <v>64.73</v>
      </c>
      <c r="D1249">
        <v>73.58</v>
      </c>
      <c r="G1249" s="100">
        <v>41023</v>
      </c>
      <c r="H1249" s="14">
        <f t="shared" si="57"/>
        <v>90.57387862796834</v>
      </c>
      <c r="I1249" s="14">
        <f t="shared" si="58"/>
        <v>139.05477980665952</v>
      </c>
      <c r="J1249" s="14">
        <f t="shared" si="59"/>
        <v>126.70914413638712</v>
      </c>
    </row>
    <row r="1250" spans="1:10" ht="12">
      <c r="A1250" s="100">
        <v>41024</v>
      </c>
      <c r="B1250">
        <v>139.19</v>
      </c>
      <c r="C1250">
        <v>66.45</v>
      </c>
      <c r="D1250">
        <v>75.87</v>
      </c>
      <c r="G1250" s="100">
        <v>41024</v>
      </c>
      <c r="H1250" s="14">
        <f t="shared" si="57"/>
        <v>91.81398416886543</v>
      </c>
      <c r="I1250" s="14">
        <f t="shared" si="58"/>
        <v>142.749731471536</v>
      </c>
      <c r="J1250" s="14">
        <f t="shared" si="59"/>
        <v>130.65266058205617</v>
      </c>
    </row>
    <row r="1251" spans="1:10" ht="12">
      <c r="A1251" s="100">
        <v>41025</v>
      </c>
      <c r="B1251">
        <v>140.16</v>
      </c>
      <c r="C1251">
        <v>66.84</v>
      </c>
      <c r="D1251">
        <v>76.42</v>
      </c>
      <c r="G1251" s="100">
        <v>41025</v>
      </c>
      <c r="H1251" s="14">
        <f t="shared" si="57"/>
        <v>92.45382585751979</v>
      </c>
      <c r="I1251" s="14">
        <f t="shared" si="58"/>
        <v>143.5875402792696</v>
      </c>
      <c r="J1251" s="14">
        <f t="shared" si="59"/>
        <v>131.59979335285</v>
      </c>
    </row>
    <row r="1252" spans="1:10" ht="12">
      <c r="A1252" s="100">
        <v>41026</v>
      </c>
      <c r="B1252">
        <v>140.39</v>
      </c>
      <c r="C1252">
        <v>67.24</v>
      </c>
      <c r="D1252">
        <v>76.41</v>
      </c>
      <c r="G1252" s="100">
        <v>41026</v>
      </c>
      <c r="H1252" s="14">
        <f t="shared" si="57"/>
        <v>92.60554089709761</v>
      </c>
      <c r="I1252" s="14">
        <f t="shared" si="58"/>
        <v>144.4468313641246</v>
      </c>
      <c r="J1252" s="14">
        <f t="shared" si="59"/>
        <v>131.5825727570174</v>
      </c>
    </row>
    <row r="1253" spans="1:10" ht="12">
      <c r="A1253" s="100">
        <v>41029</v>
      </c>
      <c r="B1253">
        <v>139.87</v>
      </c>
      <c r="C1253">
        <v>66.76</v>
      </c>
      <c r="D1253">
        <v>75.71</v>
      </c>
      <c r="G1253" s="100">
        <v>41029</v>
      </c>
      <c r="H1253" s="14">
        <f t="shared" si="57"/>
        <v>92.26253298153036</v>
      </c>
      <c r="I1253" s="14">
        <f t="shared" si="58"/>
        <v>143.41568206229863</v>
      </c>
      <c r="J1253" s="14">
        <f t="shared" si="59"/>
        <v>130.37713104873427</v>
      </c>
    </row>
    <row r="1254" spans="1:10" ht="12">
      <c r="A1254" s="100">
        <v>41030</v>
      </c>
      <c r="B1254">
        <v>140.74</v>
      </c>
      <c r="C1254">
        <v>66.87</v>
      </c>
      <c r="D1254">
        <v>75.94</v>
      </c>
      <c r="G1254" s="100">
        <v>41030</v>
      </c>
      <c r="H1254" s="14">
        <f t="shared" si="57"/>
        <v>92.8364116094987</v>
      </c>
      <c r="I1254" s="14">
        <f t="shared" si="58"/>
        <v>143.65198711063374</v>
      </c>
      <c r="J1254" s="14">
        <f t="shared" si="59"/>
        <v>130.77320475288445</v>
      </c>
    </row>
    <row r="1255" spans="1:10" ht="12">
      <c r="A1255" s="100">
        <v>41031</v>
      </c>
      <c r="B1255">
        <v>140.32</v>
      </c>
      <c r="C1255">
        <v>67.06</v>
      </c>
      <c r="D1255">
        <v>76.06</v>
      </c>
      <c r="G1255" s="100">
        <v>41031</v>
      </c>
      <c r="H1255" s="14">
        <f t="shared" si="57"/>
        <v>92.55936675461741</v>
      </c>
      <c r="I1255" s="14">
        <f t="shared" si="58"/>
        <v>144.06015037593986</v>
      </c>
      <c r="J1255" s="14">
        <f t="shared" si="59"/>
        <v>130.97985190287585</v>
      </c>
    </row>
    <row r="1256" spans="1:10" ht="12">
      <c r="A1256" s="100">
        <v>41032</v>
      </c>
      <c r="B1256">
        <v>139.25</v>
      </c>
      <c r="C1256">
        <v>66.35</v>
      </c>
      <c r="D1256">
        <v>75.34</v>
      </c>
      <c r="G1256" s="100">
        <v>41032</v>
      </c>
      <c r="H1256" s="14">
        <f t="shared" si="57"/>
        <v>91.85356200527704</v>
      </c>
      <c r="I1256" s="14">
        <f t="shared" si="58"/>
        <v>142.53490870032223</v>
      </c>
      <c r="J1256" s="14">
        <f t="shared" si="59"/>
        <v>129.7399690029275</v>
      </c>
    </row>
    <row r="1257" spans="1:10" ht="12">
      <c r="A1257" s="100">
        <v>41033</v>
      </c>
      <c r="B1257">
        <v>137</v>
      </c>
      <c r="C1257">
        <v>64.7</v>
      </c>
      <c r="D1257">
        <v>73.64</v>
      </c>
      <c r="G1257" s="100">
        <v>41033</v>
      </c>
      <c r="H1257" s="14">
        <f t="shared" si="57"/>
        <v>90.36939313984169</v>
      </c>
      <c r="I1257" s="14">
        <f t="shared" si="58"/>
        <v>138.9903329752954</v>
      </c>
      <c r="J1257" s="14">
        <f t="shared" si="59"/>
        <v>126.81246771138281</v>
      </c>
    </row>
    <row r="1258" spans="1:10" ht="12">
      <c r="A1258" s="100">
        <v>41036</v>
      </c>
      <c r="B1258">
        <v>137.1</v>
      </c>
      <c r="C1258">
        <v>64.76</v>
      </c>
      <c r="D1258">
        <v>73.41</v>
      </c>
      <c r="G1258" s="100">
        <v>41036</v>
      </c>
      <c r="H1258" s="14">
        <f t="shared" si="57"/>
        <v>90.4353562005277</v>
      </c>
      <c r="I1258" s="14">
        <f t="shared" si="58"/>
        <v>139.11922663802366</v>
      </c>
      <c r="J1258" s="14">
        <f t="shared" si="59"/>
        <v>126.41639400723264</v>
      </c>
    </row>
    <row r="1259" spans="1:10" ht="12">
      <c r="A1259" s="100">
        <v>41037</v>
      </c>
      <c r="B1259">
        <v>136.55</v>
      </c>
      <c r="C1259">
        <v>64.52</v>
      </c>
      <c r="D1259">
        <v>73.04</v>
      </c>
      <c r="G1259" s="100">
        <v>41037</v>
      </c>
      <c r="H1259" s="14">
        <f t="shared" si="57"/>
        <v>90.07255936675462</v>
      </c>
      <c r="I1259" s="14">
        <f t="shared" si="58"/>
        <v>138.60365198711065</v>
      </c>
      <c r="J1259" s="14">
        <f t="shared" si="59"/>
        <v>125.7792319614259</v>
      </c>
    </row>
    <row r="1260" spans="1:10" ht="12">
      <c r="A1260" s="100">
        <v>41038</v>
      </c>
      <c r="B1260">
        <v>135.74</v>
      </c>
      <c r="C1260">
        <v>64.32</v>
      </c>
      <c r="D1260">
        <v>73.08</v>
      </c>
      <c r="G1260" s="100">
        <v>41038</v>
      </c>
      <c r="H1260" s="14">
        <f t="shared" si="57"/>
        <v>89.53825857519789</v>
      </c>
      <c r="I1260" s="14">
        <f t="shared" si="58"/>
        <v>138.17400644468313</v>
      </c>
      <c r="J1260" s="14">
        <f t="shared" si="59"/>
        <v>125.84811434475634</v>
      </c>
    </row>
    <row r="1261" spans="1:10" ht="12">
      <c r="A1261" s="100">
        <v>41039</v>
      </c>
      <c r="B1261">
        <v>136.02</v>
      </c>
      <c r="C1261">
        <v>64.19</v>
      </c>
      <c r="D1261">
        <v>72.3</v>
      </c>
      <c r="G1261" s="100">
        <v>41039</v>
      </c>
      <c r="H1261" s="14">
        <f t="shared" si="57"/>
        <v>89.72295514511875</v>
      </c>
      <c r="I1261" s="14">
        <f t="shared" si="58"/>
        <v>137.89473684210526</v>
      </c>
      <c r="J1261" s="14">
        <f t="shared" si="59"/>
        <v>124.5049078698123</v>
      </c>
    </row>
    <row r="1262" spans="1:10" ht="12">
      <c r="A1262" s="100">
        <v>41040</v>
      </c>
      <c r="B1262">
        <v>135.61</v>
      </c>
      <c r="C1262">
        <v>64.18</v>
      </c>
      <c r="D1262">
        <v>72.36</v>
      </c>
      <c r="G1262" s="100">
        <v>41040</v>
      </c>
      <c r="H1262" s="14">
        <f t="shared" si="57"/>
        <v>89.45250659630608</v>
      </c>
      <c r="I1262" s="14">
        <f t="shared" si="58"/>
        <v>137.8732545649839</v>
      </c>
      <c r="J1262" s="14">
        <f t="shared" si="59"/>
        <v>124.608231444808</v>
      </c>
    </row>
    <row r="1263" spans="1:10" ht="12">
      <c r="A1263" s="100">
        <v>41043</v>
      </c>
      <c r="B1263">
        <v>134.11</v>
      </c>
      <c r="C1263">
        <v>63.58</v>
      </c>
      <c r="D1263">
        <v>71.62</v>
      </c>
      <c r="G1263" s="100">
        <v>41043</v>
      </c>
      <c r="H1263" s="14">
        <f t="shared" si="57"/>
        <v>88.46306068601585</v>
      </c>
      <c r="I1263" s="14">
        <f t="shared" si="58"/>
        <v>136.5843179377014</v>
      </c>
      <c r="J1263" s="14">
        <f t="shared" si="59"/>
        <v>123.33390735319443</v>
      </c>
    </row>
    <row r="1264" spans="1:10" ht="12">
      <c r="A1264" s="100">
        <v>41044</v>
      </c>
      <c r="B1264">
        <v>133.34</v>
      </c>
      <c r="C1264">
        <v>63.37</v>
      </c>
      <c r="D1264">
        <v>71.42</v>
      </c>
      <c r="G1264" s="100">
        <v>41044</v>
      </c>
      <c r="H1264" s="14">
        <f t="shared" si="57"/>
        <v>87.95514511873351</v>
      </c>
      <c r="I1264" s="14">
        <f t="shared" si="58"/>
        <v>136.13319011815253</v>
      </c>
      <c r="J1264" s="14">
        <f t="shared" si="59"/>
        <v>122.9894954365421</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AI9"/>
  <sheetViews>
    <sheetView zoomScalePageLayoutView="0" workbookViewId="0" topLeftCell="A1">
      <selection activeCell="G3" sqref="G3"/>
    </sheetView>
  </sheetViews>
  <sheetFormatPr defaultColWidth="9.140625" defaultRowHeight="12.75"/>
  <cols>
    <col min="2" max="2" width="15.421875" style="0" customWidth="1"/>
    <col min="3" max="35" width="5.57421875" style="0" bestFit="1" customWidth="1"/>
  </cols>
  <sheetData>
    <row r="2" ht="12.75">
      <c r="B2" s="171" t="s">
        <v>281</v>
      </c>
    </row>
    <row r="3" ht="13.5">
      <c r="B3" s="172"/>
    </row>
    <row r="4" ht="12.75">
      <c r="B4" s="171" t="s">
        <v>282</v>
      </c>
    </row>
    <row r="6" spans="2:35" ht="12">
      <c r="B6" t="s">
        <v>74</v>
      </c>
      <c r="C6" t="s">
        <v>26</v>
      </c>
      <c r="D6" t="s">
        <v>27</v>
      </c>
      <c r="E6" t="s">
        <v>29</v>
      </c>
      <c r="F6" t="s">
        <v>30</v>
      </c>
      <c r="G6" t="s">
        <v>28</v>
      </c>
      <c r="H6" t="s">
        <v>32</v>
      </c>
      <c r="I6" t="s">
        <v>33</v>
      </c>
      <c r="J6" t="s">
        <v>34</v>
      </c>
      <c r="K6" t="s">
        <v>35</v>
      </c>
      <c r="L6" t="s">
        <v>36</v>
      </c>
      <c r="M6" t="s">
        <v>37</v>
      </c>
      <c r="N6" t="s">
        <v>38</v>
      </c>
      <c r="O6" t="s">
        <v>39</v>
      </c>
      <c r="P6" t="s">
        <v>40</v>
      </c>
      <c r="Q6" t="s">
        <v>41</v>
      </c>
      <c r="R6" t="s">
        <v>42</v>
      </c>
      <c r="S6" t="s">
        <v>43</v>
      </c>
      <c r="T6" t="s">
        <v>44</v>
      </c>
      <c r="U6" t="s">
        <v>45</v>
      </c>
      <c r="V6" t="s">
        <v>46</v>
      </c>
      <c r="W6" t="s">
        <v>47</v>
      </c>
      <c r="X6" t="s">
        <v>48</v>
      </c>
      <c r="Y6" t="s">
        <v>49</v>
      </c>
      <c r="Z6" t="s">
        <v>50</v>
      </c>
      <c r="AA6" t="s">
        <v>51</v>
      </c>
      <c r="AB6" t="s">
        <v>52</v>
      </c>
      <c r="AC6" t="s">
        <v>53</v>
      </c>
      <c r="AD6" t="s">
        <v>56</v>
      </c>
      <c r="AE6" t="s">
        <v>55</v>
      </c>
      <c r="AF6" t="s">
        <v>57</v>
      </c>
      <c r="AG6" t="s">
        <v>58</v>
      </c>
      <c r="AH6" t="s">
        <v>54</v>
      </c>
      <c r="AI6" t="s">
        <v>59</v>
      </c>
    </row>
    <row r="7" spans="2:35" ht="12">
      <c r="B7" t="s">
        <v>31</v>
      </c>
      <c r="C7">
        <v>339</v>
      </c>
      <c r="D7">
        <v>385</v>
      </c>
      <c r="E7">
        <v>339</v>
      </c>
      <c r="F7">
        <v>457</v>
      </c>
      <c r="G7">
        <v>327</v>
      </c>
      <c r="H7">
        <v>409</v>
      </c>
      <c r="I7">
        <v>364</v>
      </c>
      <c r="J7">
        <v>452</v>
      </c>
      <c r="K7">
        <v>360</v>
      </c>
      <c r="L7">
        <v>473</v>
      </c>
      <c r="M7">
        <v>355</v>
      </c>
      <c r="N7">
        <v>608</v>
      </c>
      <c r="O7">
        <v>395</v>
      </c>
      <c r="P7">
        <v>574</v>
      </c>
      <c r="Q7">
        <v>442</v>
      </c>
      <c r="R7">
        <v>603</v>
      </c>
      <c r="S7">
        <v>253</v>
      </c>
      <c r="T7">
        <v>274</v>
      </c>
      <c r="U7">
        <v>164</v>
      </c>
      <c r="V7">
        <v>78</v>
      </c>
      <c r="W7">
        <v>52</v>
      </c>
      <c r="X7">
        <v>82</v>
      </c>
      <c r="Y7">
        <v>146</v>
      </c>
      <c r="Z7">
        <v>297</v>
      </c>
      <c r="AA7">
        <v>293</v>
      </c>
      <c r="AB7">
        <v>314</v>
      </c>
      <c r="AC7">
        <v>302</v>
      </c>
      <c r="AD7">
        <v>484</v>
      </c>
      <c r="AE7">
        <v>296</v>
      </c>
      <c r="AF7">
        <v>383</v>
      </c>
      <c r="AG7">
        <v>291</v>
      </c>
      <c r="AH7">
        <v>255</v>
      </c>
      <c r="AI7">
        <v>157</v>
      </c>
    </row>
    <row r="8" spans="3:35" ht="12">
      <c r="C8" t="s">
        <v>26</v>
      </c>
      <c r="D8" t="s">
        <v>27</v>
      </c>
      <c r="E8" t="s">
        <v>29</v>
      </c>
      <c r="F8" t="s">
        <v>30</v>
      </c>
      <c r="G8" t="s">
        <v>28</v>
      </c>
      <c r="H8" t="s">
        <v>32</v>
      </c>
      <c r="I8" t="s">
        <v>33</v>
      </c>
      <c r="J8" t="s">
        <v>34</v>
      </c>
      <c r="K8" t="s">
        <v>35</v>
      </c>
      <c r="L8" t="s">
        <v>36</v>
      </c>
      <c r="M8" t="s">
        <v>37</v>
      </c>
      <c r="N8" t="s">
        <v>38</v>
      </c>
      <c r="O8" t="s">
        <v>39</v>
      </c>
      <c r="P8" t="s">
        <v>40</v>
      </c>
      <c r="Q8" t="s">
        <v>41</v>
      </c>
      <c r="R8" t="s">
        <v>42</v>
      </c>
      <c r="S8" t="s">
        <v>43</v>
      </c>
      <c r="T8" t="s">
        <v>44</v>
      </c>
      <c r="U8" t="s">
        <v>45</v>
      </c>
      <c r="V8" t="s">
        <v>46</v>
      </c>
      <c r="W8" t="s">
        <v>47</v>
      </c>
      <c r="X8" t="s">
        <v>48</v>
      </c>
      <c r="Y8" t="s">
        <v>49</v>
      </c>
      <c r="Z8" t="s">
        <v>50</v>
      </c>
      <c r="AA8" t="s">
        <v>51</v>
      </c>
      <c r="AB8" t="s">
        <v>52</v>
      </c>
      <c r="AC8" t="s">
        <v>53</v>
      </c>
      <c r="AD8" t="s">
        <v>56</v>
      </c>
      <c r="AE8" t="s">
        <v>55</v>
      </c>
      <c r="AF8" t="s">
        <v>57</v>
      </c>
      <c r="AG8" t="s">
        <v>58</v>
      </c>
      <c r="AH8" t="s">
        <v>54</v>
      </c>
      <c r="AI8" t="s">
        <v>59</v>
      </c>
    </row>
    <row r="9" spans="2:35" ht="12">
      <c r="B9" t="s">
        <v>60</v>
      </c>
      <c r="C9">
        <v>29</v>
      </c>
      <c r="D9">
        <v>33</v>
      </c>
      <c r="E9">
        <v>29</v>
      </c>
      <c r="F9">
        <v>39</v>
      </c>
      <c r="G9">
        <v>29</v>
      </c>
      <c r="H9">
        <v>39</v>
      </c>
      <c r="I9">
        <v>38</v>
      </c>
      <c r="J9">
        <v>74</v>
      </c>
      <c r="K9">
        <v>39</v>
      </c>
      <c r="L9">
        <v>66</v>
      </c>
      <c r="M9">
        <v>49</v>
      </c>
      <c r="N9">
        <v>112</v>
      </c>
      <c r="O9">
        <v>37</v>
      </c>
      <c r="P9">
        <v>95</v>
      </c>
      <c r="Q9">
        <v>59</v>
      </c>
      <c r="R9">
        <v>105</v>
      </c>
      <c r="S9">
        <v>41</v>
      </c>
      <c r="T9">
        <v>39</v>
      </c>
      <c r="U9">
        <v>13</v>
      </c>
      <c r="V9" s="24">
        <v>2</v>
      </c>
      <c r="W9">
        <v>1.4</v>
      </c>
      <c r="X9">
        <v>10</v>
      </c>
      <c r="Y9">
        <v>34</v>
      </c>
      <c r="Z9">
        <v>67</v>
      </c>
      <c r="AA9">
        <v>54</v>
      </c>
      <c r="AB9">
        <v>47</v>
      </c>
      <c r="AC9">
        <v>53</v>
      </c>
      <c r="AD9">
        <v>132</v>
      </c>
      <c r="AE9">
        <v>47</v>
      </c>
      <c r="AF9">
        <v>66</v>
      </c>
      <c r="AG9">
        <v>29</v>
      </c>
      <c r="AH9">
        <v>29</v>
      </c>
      <c r="AI9">
        <v>14</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2:J17"/>
  <sheetViews>
    <sheetView zoomScalePageLayoutView="0" workbookViewId="0" topLeftCell="A1">
      <selection activeCell="J28" sqref="J28"/>
    </sheetView>
  </sheetViews>
  <sheetFormatPr defaultColWidth="9.140625" defaultRowHeight="12.75"/>
  <cols>
    <col min="4" max="4" width="9.8515625" style="0" bestFit="1" customWidth="1"/>
    <col min="5" max="5" width="19.421875" style="0" customWidth="1"/>
    <col min="7" max="7" width="12.421875" style="25" bestFit="1" customWidth="1"/>
    <col min="8" max="8" width="10.421875" style="0" customWidth="1"/>
    <col min="9" max="9" width="11.57421875" style="0" customWidth="1"/>
    <col min="10" max="10" width="10.8515625" style="0" customWidth="1"/>
  </cols>
  <sheetData>
    <row r="2" ht="12.75">
      <c r="B2" s="171" t="s">
        <v>283</v>
      </c>
    </row>
    <row r="3" ht="13.5">
      <c r="B3" s="172"/>
    </row>
    <row r="4" ht="12.75">
      <c r="B4" s="171" t="s">
        <v>284</v>
      </c>
    </row>
    <row r="6" spans="2:10" ht="37.5">
      <c r="B6" s="6" t="s">
        <v>85</v>
      </c>
      <c r="C6" s="6" t="s">
        <v>86</v>
      </c>
      <c r="D6" s="6" t="s">
        <v>87</v>
      </c>
      <c r="E6" s="54" t="s">
        <v>88</v>
      </c>
      <c r="F6" s="6" t="s">
        <v>89</v>
      </c>
      <c r="G6" s="54" t="s">
        <v>96</v>
      </c>
      <c r="H6" s="7" t="s">
        <v>90</v>
      </c>
      <c r="I6" s="7" t="s">
        <v>91</v>
      </c>
      <c r="J6" s="7" t="s">
        <v>92</v>
      </c>
    </row>
    <row r="7" spans="2:10" ht="12">
      <c r="B7" s="8" t="s">
        <v>82</v>
      </c>
      <c r="C7" s="8" t="s">
        <v>78</v>
      </c>
      <c r="D7" s="55">
        <v>40682</v>
      </c>
      <c r="E7" s="56" t="s">
        <v>94</v>
      </c>
      <c r="F7" s="57">
        <v>45</v>
      </c>
      <c r="G7" s="58" t="s">
        <v>189</v>
      </c>
      <c r="H7" s="59">
        <v>1.0944444444444446</v>
      </c>
      <c r="I7" s="59">
        <v>0.919</v>
      </c>
      <c r="J7" s="59">
        <v>0.456</v>
      </c>
    </row>
    <row r="8" spans="2:10" ht="12">
      <c r="B8" s="8" t="s">
        <v>83</v>
      </c>
      <c r="C8" s="8" t="s">
        <v>77</v>
      </c>
      <c r="D8" s="55">
        <v>40850</v>
      </c>
      <c r="E8" s="56" t="s">
        <v>98</v>
      </c>
      <c r="F8" s="57">
        <v>20</v>
      </c>
      <c r="G8" s="56" t="s">
        <v>97</v>
      </c>
      <c r="H8" s="60">
        <v>0.43</v>
      </c>
      <c r="I8" s="59">
        <v>0.2125</v>
      </c>
      <c r="J8" s="59">
        <v>-0.0525</v>
      </c>
    </row>
    <row r="9" spans="2:10" ht="12">
      <c r="B9" s="8" t="s">
        <v>84</v>
      </c>
      <c r="C9" s="8" t="s">
        <v>81</v>
      </c>
      <c r="D9" s="55">
        <v>40893</v>
      </c>
      <c r="E9" s="56" t="s">
        <v>102</v>
      </c>
      <c r="F9" s="57">
        <v>10</v>
      </c>
      <c r="G9" s="56" t="s">
        <v>104</v>
      </c>
      <c r="H9" s="59">
        <v>-0.050000000000000044</v>
      </c>
      <c r="I9" s="59">
        <v>-0.06099999999999994</v>
      </c>
      <c r="J9" s="59">
        <v>-0.1130000000000001</v>
      </c>
    </row>
    <row r="12" ht="12">
      <c r="B12" s="1" t="s">
        <v>93</v>
      </c>
    </row>
    <row r="13" ht="12">
      <c r="B13" s="1" t="s">
        <v>95</v>
      </c>
    </row>
    <row r="14" ht="12">
      <c r="B14" s="1" t="s">
        <v>99</v>
      </c>
    </row>
    <row r="15" ht="12">
      <c r="B15" s="1" t="s">
        <v>100</v>
      </c>
    </row>
    <row r="16" ht="12">
      <c r="B16" s="1" t="s">
        <v>101</v>
      </c>
    </row>
    <row r="17" ht="12">
      <c r="B17" s="1" t="s">
        <v>103</v>
      </c>
    </row>
  </sheetData>
  <sheetProtection/>
  <hyperlinks>
    <hyperlink ref="B12" r:id="rId1" display="http://www.reuters.com/article/2011/05/19/us-linkedin-ipo-risks-idUSTRE74H0TL20110519"/>
    <hyperlink ref="B13" r:id="rId2" display="http://www.nyse.com/press/1305802537651.html"/>
    <hyperlink ref="B14" r:id="rId3" display="http://articles.marketwatch.com/2011-10-21/markets/30759863_1_groupon-online-deals-zynga"/>
    <hyperlink ref="B15" r:id="rId4" display="http://latimesblogs.latimes.com/money_co/2011/11/groupon-ipo.html"/>
    <hyperlink ref="B16" r:id="rId5" display="http://articles.latimes.com/2011/dec/17/business/la-fi-ct-zynga-ipo-20111217"/>
    <hyperlink ref="B17" r:id="rId6" display="http://techcrunch.com/2011/12/02/zynga-sets-price-range-for-ipo-at-8-50-to-10-per-share/"/>
  </hyperlinks>
  <printOptions/>
  <pageMargins left="0.75" right="0.75" top="1" bottom="1" header="0.5" footer="0.5"/>
  <pageSetup horizontalDpi="1200" verticalDpi="1200" orientation="portrait" r:id="rId7"/>
</worksheet>
</file>

<file path=xl/worksheets/sheet7.xml><?xml version="1.0" encoding="utf-8"?>
<worksheet xmlns="http://schemas.openxmlformats.org/spreadsheetml/2006/main" xmlns:r="http://schemas.openxmlformats.org/officeDocument/2006/relationships">
  <dimension ref="B1:J39"/>
  <sheetViews>
    <sheetView zoomScalePageLayoutView="0" workbookViewId="0" topLeftCell="A4">
      <selection activeCell="E13" sqref="E13"/>
    </sheetView>
  </sheetViews>
  <sheetFormatPr defaultColWidth="9.57421875" defaultRowHeight="12.75"/>
  <cols>
    <col min="1" max="1" width="3.140625" style="82" customWidth="1"/>
    <col min="2" max="2" width="31.421875" style="82" bestFit="1" customWidth="1"/>
    <col min="3" max="3" width="12.57421875" style="85" bestFit="1" customWidth="1"/>
    <col min="4" max="4" width="14.140625" style="85" bestFit="1" customWidth="1"/>
    <col min="5" max="5" width="15.140625" style="85" bestFit="1" customWidth="1"/>
    <col min="6" max="6" width="12.421875" style="82" bestFit="1" customWidth="1"/>
    <col min="7" max="7" width="12.421875" style="91" bestFit="1" customWidth="1"/>
    <col min="8" max="8" width="15.140625" style="85" bestFit="1" customWidth="1"/>
    <col min="9" max="9" width="9.57421875" style="82" customWidth="1"/>
    <col min="10" max="10" width="15.140625" style="82" bestFit="1" customWidth="1"/>
    <col min="11" max="16384" width="9.57421875" style="82" customWidth="1"/>
  </cols>
  <sheetData>
    <row r="1" spans="2:8" ht="12.75">
      <c r="B1" s="92"/>
      <c r="C1" s="93"/>
      <c r="D1" s="93"/>
      <c r="E1" s="93"/>
      <c r="F1" s="93"/>
      <c r="G1" s="94"/>
      <c r="H1" s="93"/>
    </row>
    <row r="2" spans="2:8" ht="12.75">
      <c r="B2" s="171" t="s">
        <v>285</v>
      </c>
      <c r="C2" s="93"/>
      <c r="D2" s="93"/>
      <c r="E2" s="93"/>
      <c r="F2" s="93"/>
      <c r="G2" s="94"/>
      <c r="H2" s="93"/>
    </row>
    <row r="3" spans="2:8" ht="13.5">
      <c r="B3" s="172"/>
      <c r="C3" s="93"/>
      <c r="D3" s="93"/>
      <c r="E3" s="93"/>
      <c r="F3" s="93"/>
      <c r="G3" s="94"/>
      <c r="H3" s="93"/>
    </row>
    <row r="4" spans="2:8" ht="12.75">
      <c r="B4" s="171" t="s">
        <v>286</v>
      </c>
      <c r="C4" s="93"/>
      <c r="D4" s="93"/>
      <c r="E4" s="93"/>
      <c r="F4" s="93"/>
      <c r="G4" s="94"/>
      <c r="H4" s="93"/>
    </row>
    <row r="5" spans="2:8" ht="12.75" thickBot="1">
      <c r="B5" s="83" t="s">
        <v>204</v>
      </c>
      <c r="C5" s="84" t="s">
        <v>204</v>
      </c>
      <c r="D5" s="84" t="s">
        <v>204</v>
      </c>
      <c r="E5" s="84" t="s">
        <v>204</v>
      </c>
      <c r="F5" s="84" t="s">
        <v>204</v>
      </c>
      <c r="G5" s="90"/>
      <c r="H5" s="84" t="s">
        <v>204</v>
      </c>
    </row>
    <row r="6" spans="2:8" ht="12">
      <c r="B6" s="183"/>
      <c r="C6" s="178" t="s">
        <v>288</v>
      </c>
      <c r="D6" s="178" t="s">
        <v>288</v>
      </c>
      <c r="E6" s="178" t="s">
        <v>289</v>
      </c>
      <c r="F6" s="178" t="s">
        <v>289</v>
      </c>
      <c r="G6" s="178"/>
      <c r="H6" s="178"/>
    </row>
    <row r="7" spans="2:8" ht="12">
      <c r="B7" s="184"/>
      <c r="C7" s="179" t="s">
        <v>72</v>
      </c>
      <c r="D7" s="179" t="s">
        <v>73</v>
      </c>
      <c r="E7" s="179" t="s">
        <v>72</v>
      </c>
      <c r="F7" s="179" t="s">
        <v>73</v>
      </c>
      <c r="G7" s="179" t="s">
        <v>291</v>
      </c>
      <c r="H7" s="180" t="s">
        <v>71</v>
      </c>
    </row>
    <row r="8" spans="2:8" ht="12">
      <c r="B8" s="184"/>
      <c r="C8" s="179" t="s">
        <v>71</v>
      </c>
      <c r="D8" s="179" t="s">
        <v>71</v>
      </c>
      <c r="E8" s="179" t="s">
        <v>71</v>
      </c>
      <c r="F8" s="179" t="s">
        <v>71</v>
      </c>
      <c r="G8" s="179" t="s">
        <v>292</v>
      </c>
      <c r="H8" s="180" t="s">
        <v>293</v>
      </c>
    </row>
    <row r="9" spans="2:8" ht="12.75" thickBot="1">
      <c r="B9" s="185" t="s">
        <v>61</v>
      </c>
      <c r="C9" s="181" t="s">
        <v>287</v>
      </c>
      <c r="D9" s="181" t="s">
        <v>287</v>
      </c>
      <c r="E9" s="181" t="s">
        <v>287</v>
      </c>
      <c r="F9" s="181" t="s">
        <v>287</v>
      </c>
      <c r="G9" s="181" t="s">
        <v>289</v>
      </c>
      <c r="H9" s="182" t="s">
        <v>290</v>
      </c>
    </row>
    <row r="10" spans="2:6" ht="12.75">
      <c r="B10" s="88" t="s">
        <v>203</v>
      </c>
      <c r="F10" s="85"/>
    </row>
    <row r="11" spans="2:10" ht="12">
      <c r="B11" s="83" t="s">
        <v>346</v>
      </c>
      <c r="C11" s="174">
        <v>0</v>
      </c>
      <c r="D11" s="87">
        <v>533801850</v>
      </c>
      <c r="E11" s="86"/>
      <c r="F11" s="87">
        <v>503601850</v>
      </c>
      <c r="G11" s="90">
        <v>31</v>
      </c>
      <c r="H11" s="87">
        <v>30200000</v>
      </c>
      <c r="J11" s="176"/>
    </row>
    <row r="12" spans="2:8" ht="12">
      <c r="B12" s="83" t="s">
        <v>62</v>
      </c>
      <c r="C12" s="101">
        <v>42395203</v>
      </c>
      <c r="D12" s="101">
        <v>541994071</v>
      </c>
      <c r="E12" s="101">
        <v>5166794</v>
      </c>
      <c r="F12" s="101">
        <v>430293407</v>
      </c>
      <c r="G12" s="102">
        <v>27.5</v>
      </c>
      <c r="H12" s="101">
        <v>95795713</v>
      </c>
    </row>
    <row r="13" spans="2:8" ht="12">
      <c r="B13" s="83" t="s">
        <v>206</v>
      </c>
      <c r="C13" s="87">
        <v>42395203</v>
      </c>
      <c r="D13" s="87">
        <v>1075795921</v>
      </c>
      <c r="E13" s="87">
        <v>5166794</v>
      </c>
      <c r="F13" s="87">
        <v>933895257</v>
      </c>
      <c r="G13" s="90">
        <v>57.5</v>
      </c>
      <c r="H13" s="87">
        <v>125995713</v>
      </c>
    </row>
    <row r="14" spans="2:8" ht="12">
      <c r="B14" s="83"/>
      <c r="C14" s="87"/>
      <c r="D14" s="87"/>
      <c r="E14" s="87"/>
      <c r="F14" s="87"/>
      <c r="G14" s="90"/>
      <c r="H14" s="87"/>
    </row>
    <row r="15" spans="2:10" ht="12">
      <c r="B15" s="83" t="s">
        <v>347</v>
      </c>
      <c r="C15" s="86"/>
      <c r="D15" s="87">
        <v>1899986</v>
      </c>
      <c r="E15" s="86"/>
      <c r="F15" s="87">
        <v>1899986</v>
      </c>
      <c r="G15" s="89" t="s">
        <v>194</v>
      </c>
      <c r="H15" s="174">
        <v>0</v>
      </c>
      <c r="J15" s="175"/>
    </row>
    <row r="16" spans="2:10" ht="12">
      <c r="B16" s="83" t="s">
        <v>348</v>
      </c>
      <c r="C16" s="86"/>
      <c r="D16" s="87">
        <v>2399999</v>
      </c>
      <c r="E16" s="86"/>
      <c r="F16" s="87">
        <v>2399999</v>
      </c>
      <c r="G16" s="89" t="s">
        <v>194</v>
      </c>
      <c r="H16" s="174">
        <v>0</v>
      </c>
      <c r="J16" s="175"/>
    </row>
    <row r="17" spans="2:10" ht="12">
      <c r="B17" s="83" t="s">
        <v>349</v>
      </c>
      <c r="C17" s="86"/>
      <c r="D17" s="87">
        <v>2291849</v>
      </c>
      <c r="E17" s="86"/>
      <c r="F17" s="87">
        <v>2291849</v>
      </c>
      <c r="G17" s="89" t="s">
        <v>194</v>
      </c>
      <c r="H17" s="174">
        <v>0</v>
      </c>
      <c r="J17" s="175"/>
    </row>
    <row r="18" spans="2:10" ht="12">
      <c r="B18" s="83" t="s">
        <v>350</v>
      </c>
      <c r="C18" s="86"/>
      <c r="D18" s="87">
        <v>2025244</v>
      </c>
      <c r="E18" s="86"/>
      <c r="F18" s="87">
        <v>2025244</v>
      </c>
      <c r="G18" s="89" t="s">
        <v>194</v>
      </c>
      <c r="H18" s="174">
        <v>0</v>
      </c>
      <c r="J18" s="175"/>
    </row>
    <row r="19" spans="2:10" ht="12">
      <c r="B19" s="83" t="s">
        <v>351</v>
      </c>
      <c r="C19" s="86"/>
      <c r="D19" s="87">
        <v>6607131</v>
      </c>
      <c r="E19" s="86"/>
      <c r="F19" s="87">
        <v>6607131</v>
      </c>
      <c r="G19" s="89" t="s">
        <v>194</v>
      </c>
      <c r="H19" s="174">
        <v>0</v>
      </c>
      <c r="J19" s="175"/>
    </row>
    <row r="20" spans="2:10" ht="12">
      <c r="B20" s="83" t="s">
        <v>352</v>
      </c>
      <c r="C20" s="86"/>
      <c r="D20" s="87">
        <v>201378349</v>
      </c>
      <c r="E20" s="87">
        <v>144418008</v>
      </c>
      <c r="F20" s="87">
        <v>7929092</v>
      </c>
      <c r="G20" s="90">
        <v>1.4</v>
      </c>
      <c r="H20" s="87">
        <v>49031249</v>
      </c>
      <c r="J20" s="175"/>
    </row>
    <row r="21" spans="2:10" ht="12">
      <c r="B21" s="83" t="s">
        <v>353</v>
      </c>
      <c r="C21" s="86"/>
      <c r="D21" s="87">
        <v>44724100</v>
      </c>
      <c r="E21" s="87">
        <v>18581901</v>
      </c>
      <c r="F21" s="87">
        <v>9297884</v>
      </c>
      <c r="G21" s="89" t="s">
        <v>194</v>
      </c>
      <c r="H21" s="87">
        <v>16844315</v>
      </c>
      <c r="J21" s="175"/>
    </row>
    <row r="22" spans="2:10" ht="12.75">
      <c r="B22" s="88" t="s">
        <v>205</v>
      </c>
      <c r="F22" s="85"/>
      <c r="J22" s="175"/>
    </row>
    <row r="23" spans="2:10" ht="12">
      <c r="B23" s="83" t="s">
        <v>195</v>
      </c>
      <c r="C23" s="86"/>
      <c r="D23" s="87">
        <v>201378349</v>
      </c>
      <c r="E23" s="87">
        <v>144418008</v>
      </c>
      <c r="F23" s="87">
        <v>7929092</v>
      </c>
      <c r="G23" s="90">
        <v>1.4</v>
      </c>
      <c r="H23" s="87">
        <v>49031249</v>
      </c>
      <c r="J23" s="175"/>
    </row>
    <row r="24" spans="2:10" ht="12">
      <c r="B24" s="83" t="s">
        <v>196</v>
      </c>
      <c r="C24" s="87">
        <v>36711928</v>
      </c>
      <c r="D24" s="87">
        <v>94567945</v>
      </c>
      <c r="E24" s="87">
        <v>5016794</v>
      </c>
      <c r="F24" s="87">
        <v>80600514</v>
      </c>
      <c r="G24" s="90">
        <v>5.2</v>
      </c>
      <c r="H24" s="87">
        <v>45662565</v>
      </c>
      <c r="J24" s="175"/>
    </row>
    <row r="25" spans="2:10" ht="12">
      <c r="B25" s="83" t="s">
        <v>63</v>
      </c>
      <c r="C25" s="86"/>
      <c r="D25" s="87">
        <v>133698645</v>
      </c>
      <c r="E25" s="86"/>
      <c r="F25" s="87">
        <v>133698645</v>
      </c>
      <c r="G25" s="90">
        <v>8.5</v>
      </c>
      <c r="H25" s="174">
        <v>0</v>
      </c>
      <c r="J25" s="175"/>
    </row>
    <row r="26" spans="2:10" ht="12">
      <c r="B26" s="83" t="s">
        <v>197</v>
      </c>
      <c r="C26" s="87">
        <v>65947241</v>
      </c>
      <c r="D26" s="86"/>
      <c r="E26" s="87">
        <v>37274529</v>
      </c>
      <c r="F26" s="86"/>
      <c r="G26" s="89" t="s">
        <v>194</v>
      </c>
      <c r="H26" s="87">
        <v>28672712</v>
      </c>
      <c r="J26" s="175"/>
    </row>
    <row r="27" spans="2:10" ht="12">
      <c r="B27" s="83" t="s">
        <v>64</v>
      </c>
      <c r="C27" s="87">
        <v>6033630</v>
      </c>
      <c r="D27" s="87">
        <v>12158743</v>
      </c>
      <c r="E27" s="87">
        <v>6033630</v>
      </c>
      <c r="F27" s="87">
        <v>12158743</v>
      </c>
      <c r="G27" s="89" t="s">
        <v>194</v>
      </c>
      <c r="H27" s="174">
        <v>0</v>
      </c>
      <c r="J27" s="175"/>
    </row>
    <row r="28" spans="2:10" ht="12">
      <c r="B28" s="83" t="s">
        <v>198</v>
      </c>
      <c r="C28" s="86"/>
      <c r="D28" s="87">
        <v>40109645</v>
      </c>
      <c r="E28" s="86"/>
      <c r="F28" s="87">
        <v>35487149</v>
      </c>
      <c r="G28" s="90">
        <v>2.3</v>
      </c>
      <c r="H28" s="87">
        <v>4622496</v>
      </c>
      <c r="J28" s="175"/>
    </row>
    <row r="29" spans="2:10" ht="12">
      <c r="B29" s="83" t="s">
        <v>199</v>
      </c>
      <c r="C29" s="86"/>
      <c r="D29" s="87">
        <v>36656372</v>
      </c>
      <c r="E29" s="86"/>
      <c r="F29" s="87">
        <v>29049020</v>
      </c>
      <c r="G29" s="90">
        <v>1.9</v>
      </c>
      <c r="H29" s="87">
        <v>7607352</v>
      </c>
      <c r="J29" s="175"/>
    </row>
    <row r="30" spans="2:10" ht="12">
      <c r="B30" s="83" t="s">
        <v>65</v>
      </c>
      <c r="C30" s="87">
        <v>1325775</v>
      </c>
      <c r="D30" s="87">
        <v>55026235</v>
      </c>
      <c r="E30" s="86"/>
      <c r="F30" s="87">
        <v>36751311</v>
      </c>
      <c r="G30" s="90">
        <v>2.3</v>
      </c>
      <c r="H30" s="87">
        <v>19600699</v>
      </c>
      <c r="J30" s="175"/>
    </row>
    <row r="31" spans="2:10" ht="12">
      <c r="B31" s="83" t="s">
        <v>66</v>
      </c>
      <c r="C31" s="86"/>
      <c r="D31" s="87">
        <v>5313920</v>
      </c>
      <c r="E31" s="86"/>
      <c r="F31" s="87">
        <v>4304637</v>
      </c>
      <c r="G31" s="89" t="s">
        <v>194</v>
      </c>
      <c r="H31" s="87">
        <v>1009283</v>
      </c>
      <c r="J31" s="175"/>
    </row>
    <row r="32" spans="2:10" ht="12">
      <c r="B32" s="83" t="s">
        <v>200</v>
      </c>
      <c r="C32" s="86"/>
      <c r="D32" s="87">
        <v>40355223</v>
      </c>
      <c r="E32" s="86"/>
      <c r="F32" s="87">
        <v>33356443</v>
      </c>
      <c r="G32" s="90">
        <v>2.1</v>
      </c>
      <c r="H32" s="87">
        <v>6998780</v>
      </c>
      <c r="J32" s="175"/>
    </row>
    <row r="33" spans="2:10" ht="12">
      <c r="B33" s="83" t="s">
        <v>67</v>
      </c>
      <c r="C33" s="86"/>
      <c r="D33" s="87">
        <v>32784626</v>
      </c>
      <c r="E33" s="86"/>
      <c r="F33" s="87">
        <v>26227701</v>
      </c>
      <c r="G33" s="90">
        <v>1.7</v>
      </c>
      <c r="H33" s="87">
        <v>6556925</v>
      </c>
      <c r="J33" s="175"/>
    </row>
    <row r="34" spans="2:10" ht="12">
      <c r="B34" s="83" t="s">
        <v>201</v>
      </c>
      <c r="C34" s="86"/>
      <c r="D34" s="87">
        <v>4713920</v>
      </c>
      <c r="E34" s="86"/>
      <c r="F34" s="87">
        <v>3771136</v>
      </c>
      <c r="G34" s="89" t="s">
        <v>194</v>
      </c>
      <c r="H34" s="87">
        <v>942784</v>
      </c>
      <c r="J34" s="175"/>
    </row>
    <row r="35" spans="2:10" ht="12">
      <c r="B35" s="83" t="s">
        <v>68</v>
      </c>
      <c r="C35" s="86"/>
      <c r="D35" s="87">
        <v>69653657</v>
      </c>
      <c r="E35" s="86"/>
      <c r="F35" s="87">
        <v>69653657</v>
      </c>
      <c r="G35" s="90">
        <v>4.4</v>
      </c>
      <c r="H35" s="174">
        <v>0</v>
      </c>
      <c r="J35" s="175"/>
    </row>
    <row r="36" spans="2:10" ht="12">
      <c r="B36" s="83" t="s">
        <v>202</v>
      </c>
      <c r="C36" s="87">
        <v>4207500</v>
      </c>
      <c r="D36" s="87">
        <v>49630486</v>
      </c>
      <c r="E36" s="86"/>
      <c r="F36" s="87">
        <v>30430166</v>
      </c>
      <c r="G36" s="90">
        <v>1.9</v>
      </c>
      <c r="H36" s="87">
        <v>23407820</v>
      </c>
      <c r="J36" s="175"/>
    </row>
    <row r="37" spans="2:10" ht="12">
      <c r="B37" s="83" t="s">
        <v>69</v>
      </c>
      <c r="C37" s="86"/>
      <c r="D37" s="87">
        <v>36335590</v>
      </c>
      <c r="E37" s="86"/>
      <c r="F37" s="87">
        <v>36335590</v>
      </c>
      <c r="G37" s="90">
        <v>2.3</v>
      </c>
      <c r="H37" s="174">
        <v>0</v>
      </c>
      <c r="J37" s="175"/>
    </row>
    <row r="38" spans="2:10" ht="12">
      <c r="B38" s="243" t="s">
        <v>70</v>
      </c>
      <c r="C38" s="244"/>
      <c r="D38" s="245">
        <v>352522</v>
      </c>
      <c r="E38" s="244"/>
      <c r="F38" s="245">
        <v>275887</v>
      </c>
      <c r="G38" s="246" t="s">
        <v>194</v>
      </c>
      <c r="H38" s="245">
        <v>76635</v>
      </c>
      <c r="J38" s="175"/>
    </row>
    <row r="39" spans="2:10" ht="12">
      <c r="B39" s="83"/>
      <c r="C39" s="86"/>
      <c r="D39" s="87"/>
      <c r="E39" s="86"/>
      <c r="F39" s="87"/>
      <c r="G39" s="89"/>
      <c r="H39" s="87"/>
      <c r="J39" s="177"/>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C18"/>
  <sheetViews>
    <sheetView zoomScalePageLayoutView="0" workbookViewId="0" topLeftCell="A1">
      <selection activeCell="C11" sqref="C11"/>
    </sheetView>
  </sheetViews>
  <sheetFormatPr defaultColWidth="8.8515625" defaultRowHeight="12.75"/>
  <cols>
    <col min="1" max="1" width="8.8515625" style="186" customWidth="1"/>
    <col min="2" max="2" width="40.57421875" style="186" customWidth="1"/>
    <col min="3" max="3" width="79.140625" style="186" customWidth="1"/>
    <col min="4" max="4" width="8.8515625" style="186" customWidth="1"/>
    <col min="5" max="5" width="10.00390625" style="186" bestFit="1" customWidth="1"/>
    <col min="6" max="16384" width="8.8515625" style="186" customWidth="1"/>
  </cols>
  <sheetData>
    <row r="2" ht="12.75">
      <c r="B2" s="171" t="s">
        <v>308</v>
      </c>
    </row>
    <row r="3" ht="13.5">
      <c r="B3" s="172"/>
    </row>
    <row r="4" ht="12.75">
      <c r="B4" s="171" t="s">
        <v>309</v>
      </c>
    </row>
    <row r="6" spans="2:3" ht="138" customHeight="1">
      <c r="B6" s="254" t="s">
        <v>294</v>
      </c>
      <c r="C6" s="254"/>
    </row>
    <row r="7" spans="2:3" ht="12.75" thickBot="1">
      <c r="B7" s="187"/>
      <c r="C7" s="188"/>
    </row>
    <row r="8" spans="2:3" ht="12.75" thickBot="1">
      <c r="B8" s="189" t="s">
        <v>295</v>
      </c>
      <c r="C8" s="190" t="s">
        <v>296</v>
      </c>
    </row>
    <row r="9" spans="2:3" ht="12.75" thickBot="1">
      <c r="B9" s="191" t="s">
        <v>297</v>
      </c>
      <c r="C9" s="192" t="s">
        <v>298</v>
      </c>
    </row>
    <row r="10" spans="2:3" ht="50.25" thickBot="1">
      <c r="B10" s="191" t="s">
        <v>299</v>
      </c>
      <c r="C10" s="192" t="s">
        <v>300</v>
      </c>
    </row>
    <row r="11" spans="2:3" ht="25.5" thickBot="1">
      <c r="B11" s="191" t="s">
        <v>301</v>
      </c>
      <c r="C11" s="192" t="s">
        <v>302</v>
      </c>
    </row>
    <row r="12" spans="2:3" ht="12.75" thickBot="1">
      <c r="B12" s="191" t="s">
        <v>303</v>
      </c>
      <c r="C12" s="192" t="s">
        <v>304</v>
      </c>
    </row>
    <row r="13" spans="2:3" ht="25.5" thickBot="1">
      <c r="B13" s="191" t="s">
        <v>305</v>
      </c>
      <c r="C13" s="192" t="s">
        <v>306</v>
      </c>
    </row>
    <row r="14" spans="2:3" ht="13.5">
      <c r="B14" s="193"/>
      <c r="C14" s="188"/>
    </row>
    <row r="15" spans="2:3" ht="83.25" customHeight="1">
      <c r="B15" s="254" t="s">
        <v>307</v>
      </c>
      <c r="C15" s="254"/>
    </row>
    <row r="17" spans="2:3" ht="12">
      <c r="B17" s="197"/>
      <c r="C17" s="195"/>
    </row>
    <row r="18" spans="2:3" ht="12">
      <c r="B18" s="194"/>
      <c r="C18" s="196"/>
    </row>
  </sheetData>
  <sheetProtection/>
  <mergeCells count="2">
    <mergeCell ref="B6:C6"/>
    <mergeCell ref="B15:C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I40"/>
  <sheetViews>
    <sheetView zoomScalePageLayoutView="0" workbookViewId="0" topLeftCell="A1">
      <selection activeCell="L14" sqref="L14"/>
    </sheetView>
  </sheetViews>
  <sheetFormatPr defaultColWidth="8.8515625" defaultRowHeight="12.75"/>
  <cols>
    <col min="1" max="5" width="8.8515625" style="186" customWidth="1"/>
    <col min="6" max="6" width="10.8515625" style="186" customWidth="1"/>
    <col min="7" max="16384" width="8.8515625" style="186" customWidth="1"/>
  </cols>
  <sheetData>
    <row r="1" ht="12">
      <c r="B1" s="198"/>
    </row>
    <row r="2" ht="12.75">
      <c r="B2" s="199" t="s">
        <v>310</v>
      </c>
    </row>
    <row r="3" ht="13.5">
      <c r="B3" s="200"/>
    </row>
    <row r="4" ht="12.75">
      <c r="B4" s="199" t="s">
        <v>311</v>
      </c>
    </row>
    <row r="5" ht="13.5">
      <c r="B5" s="193"/>
    </row>
    <row r="6" spans="2:9" ht="84.75" customHeight="1">
      <c r="B6" s="254" t="s">
        <v>312</v>
      </c>
      <c r="C6" s="254"/>
      <c r="D6" s="254"/>
      <c r="E6" s="254"/>
      <c r="F6" s="254"/>
      <c r="G6" s="254"/>
      <c r="H6" s="254"/>
      <c r="I6" s="254"/>
    </row>
    <row r="7" ht="12.75" thickBot="1">
      <c r="B7" s="201"/>
    </row>
    <row r="8" spans="2:6" ht="12.75" thickBot="1">
      <c r="B8" s="202"/>
      <c r="C8" s="203"/>
      <c r="D8" s="255" t="s">
        <v>313</v>
      </c>
      <c r="E8" s="255"/>
      <c r="F8" s="203" t="s">
        <v>314</v>
      </c>
    </row>
    <row r="9" spans="2:6" ht="12">
      <c r="B9" s="256" t="s">
        <v>233</v>
      </c>
      <c r="C9" s="205" t="s">
        <v>315</v>
      </c>
      <c r="D9" s="205" t="s">
        <v>316</v>
      </c>
      <c r="E9" s="258" t="s">
        <v>317</v>
      </c>
      <c r="F9" s="205" t="s">
        <v>318</v>
      </c>
    </row>
    <row r="10" spans="2:6" ht="12.75" thickBot="1">
      <c r="B10" s="257"/>
      <c r="C10" s="207" t="s">
        <v>319</v>
      </c>
      <c r="D10" s="207" t="s">
        <v>320</v>
      </c>
      <c r="E10" s="259"/>
      <c r="F10" s="207" t="s">
        <v>321</v>
      </c>
    </row>
    <row r="11" spans="2:6" ht="12">
      <c r="B11" s="204">
        <v>1990</v>
      </c>
      <c r="C11" s="205">
        <v>110</v>
      </c>
      <c r="D11" s="208">
        <v>0.108</v>
      </c>
      <c r="E11" s="208">
        <v>0.081</v>
      </c>
      <c r="F11" s="209">
        <v>4.3</v>
      </c>
    </row>
    <row r="12" spans="2:6" ht="12">
      <c r="B12" s="204">
        <v>1991</v>
      </c>
      <c r="C12" s="205">
        <v>287</v>
      </c>
      <c r="D12" s="208">
        <v>0.119</v>
      </c>
      <c r="E12" s="208">
        <v>0.097</v>
      </c>
      <c r="F12" s="209">
        <v>15.4</v>
      </c>
    </row>
    <row r="13" spans="2:6" ht="12">
      <c r="B13" s="204">
        <v>1992</v>
      </c>
      <c r="C13" s="205">
        <v>412</v>
      </c>
      <c r="D13" s="208">
        <v>0.103</v>
      </c>
      <c r="E13" s="208">
        <v>0.081</v>
      </c>
      <c r="F13" s="209">
        <v>22.6</v>
      </c>
    </row>
    <row r="14" spans="2:6" ht="12">
      <c r="B14" s="204">
        <v>1993</v>
      </c>
      <c r="C14" s="205">
        <v>509</v>
      </c>
      <c r="D14" s="208">
        <v>0.127</v>
      </c>
      <c r="E14" s="208">
        <v>0.113</v>
      </c>
      <c r="F14" s="209">
        <v>31.3</v>
      </c>
    </row>
    <row r="15" spans="2:6" ht="12">
      <c r="B15" s="204">
        <v>1994</v>
      </c>
      <c r="C15" s="205">
        <v>403</v>
      </c>
      <c r="D15" s="208">
        <v>0.098</v>
      </c>
      <c r="E15" s="208">
        <v>0.084</v>
      </c>
      <c r="F15" s="209">
        <v>17.3</v>
      </c>
    </row>
    <row r="16" spans="2:6" ht="12">
      <c r="B16" s="204">
        <v>1995</v>
      </c>
      <c r="C16" s="205">
        <v>457</v>
      </c>
      <c r="D16" s="208">
        <v>0.212</v>
      </c>
      <c r="E16" s="208">
        <v>0.153</v>
      </c>
      <c r="F16" s="209">
        <v>28.9</v>
      </c>
    </row>
    <row r="17" spans="2:6" ht="12">
      <c r="B17" s="204">
        <v>1996</v>
      </c>
      <c r="C17" s="205">
        <v>675</v>
      </c>
      <c r="D17" s="208">
        <v>0.172</v>
      </c>
      <c r="E17" s="208">
        <v>0.161</v>
      </c>
      <c r="F17" s="209">
        <v>42.3</v>
      </c>
    </row>
    <row r="18" spans="2:6" ht="12">
      <c r="B18" s="204">
        <v>1997</v>
      </c>
      <c r="C18" s="205">
        <v>473</v>
      </c>
      <c r="D18" s="208">
        <v>0.141</v>
      </c>
      <c r="E18" s="208">
        <v>0.144</v>
      </c>
      <c r="F18" s="209">
        <v>31.6</v>
      </c>
    </row>
    <row r="19" spans="2:6" ht="12">
      <c r="B19" s="204">
        <v>1998</v>
      </c>
      <c r="C19" s="205">
        <v>284</v>
      </c>
      <c r="D19" s="208">
        <v>0.217</v>
      </c>
      <c r="E19" s="208">
        <v>0.155</v>
      </c>
      <c r="F19" s="209">
        <v>33.8</v>
      </c>
    </row>
    <row r="20" spans="2:6" ht="12">
      <c r="B20" s="204">
        <v>1999</v>
      </c>
      <c r="C20" s="205">
        <v>477</v>
      </c>
      <c r="D20" s="208">
        <v>0.709</v>
      </c>
      <c r="E20" s="208">
        <v>0.57</v>
      </c>
      <c r="F20" s="209">
        <v>64.8</v>
      </c>
    </row>
    <row r="21" spans="2:6" ht="12">
      <c r="B21" s="204">
        <v>2000</v>
      </c>
      <c r="C21" s="205">
        <v>380</v>
      </c>
      <c r="D21" s="208">
        <v>0.564</v>
      </c>
      <c r="E21" s="208">
        <v>0.458</v>
      </c>
      <c r="F21" s="209">
        <v>64.8</v>
      </c>
    </row>
    <row r="22" spans="2:6" ht="12">
      <c r="B22" s="204">
        <v>2001</v>
      </c>
      <c r="C22" s="205">
        <v>79</v>
      </c>
      <c r="D22" s="208">
        <v>0.142</v>
      </c>
      <c r="E22" s="208">
        <v>0.087</v>
      </c>
      <c r="F22" s="209">
        <v>34.2</v>
      </c>
    </row>
    <row r="23" spans="2:6" ht="12">
      <c r="B23" s="204">
        <v>2002</v>
      </c>
      <c r="C23" s="205">
        <v>66</v>
      </c>
      <c r="D23" s="208">
        <v>0.091</v>
      </c>
      <c r="E23" s="208">
        <v>0.051</v>
      </c>
      <c r="F23" s="209">
        <v>22</v>
      </c>
    </row>
    <row r="24" spans="2:6" ht="12">
      <c r="B24" s="204">
        <v>2003</v>
      </c>
      <c r="C24" s="205">
        <v>62</v>
      </c>
      <c r="D24" s="208">
        <v>0.121</v>
      </c>
      <c r="E24" s="208">
        <v>0.105</v>
      </c>
      <c r="F24" s="209">
        <v>9.5</v>
      </c>
    </row>
    <row r="25" spans="2:6" ht="12">
      <c r="B25" s="204">
        <v>2004</v>
      </c>
      <c r="C25" s="205">
        <v>175</v>
      </c>
      <c r="D25" s="208">
        <v>0.122</v>
      </c>
      <c r="E25" s="208">
        <v>0.122</v>
      </c>
      <c r="F25" s="209">
        <v>31.7</v>
      </c>
    </row>
    <row r="26" spans="2:6" ht="12">
      <c r="B26" s="204">
        <v>2005</v>
      </c>
      <c r="C26" s="205">
        <v>160</v>
      </c>
      <c r="D26" s="208">
        <v>0.102</v>
      </c>
      <c r="E26" s="208">
        <v>0.093</v>
      </c>
      <c r="F26" s="209">
        <v>28.3</v>
      </c>
    </row>
    <row r="27" spans="2:6" ht="12">
      <c r="B27" s="204">
        <v>2006</v>
      </c>
      <c r="C27" s="205">
        <v>157</v>
      </c>
      <c r="D27" s="208">
        <v>0.121</v>
      </c>
      <c r="E27" s="208">
        <v>0.13</v>
      </c>
      <c r="F27" s="209">
        <v>30.5</v>
      </c>
    </row>
    <row r="28" spans="2:6" ht="12">
      <c r="B28" s="204">
        <v>2007</v>
      </c>
      <c r="C28" s="205">
        <v>160</v>
      </c>
      <c r="D28" s="208">
        <v>0.139</v>
      </c>
      <c r="E28" s="208">
        <v>0.139</v>
      </c>
      <c r="F28" s="209">
        <v>35.7</v>
      </c>
    </row>
    <row r="29" spans="2:6" ht="12">
      <c r="B29" s="204">
        <v>2008</v>
      </c>
      <c r="C29" s="205">
        <v>21</v>
      </c>
      <c r="D29" s="208">
        <v>0.064</v>
      </c>
      <c r="E29" s="208">
        <v>0.248</v>
      </c>
      <c r="F29" s="209">
        <v>22.8</v>
      </c>
    </row>
    <row r="30" spans="2:6" ht="12">
      <c r="B30" s="204">
        <v>2009</v>
      </c>
      <c r="C30" s="205">
        <v>41</v>
      </c>
      <c r="D30" s="208">
        <v>0.098</v>
      </c>
      <c r="E30" s="208">
        <v>0.111</v>
      </c>
      <c r="F30" s="209">
        <v>13.3</v>
      </c>
    </row>
    <row r="31" spans="2:6" ht="12">
      <c r="B31" s="204">
        <v>2010</v>
      </c>
      <c r="C31" s="205">
        <v>94</v>
      </c>
      <c r="D31" s="208">
        <v>0.091</v>
      </c>
      <c r="E31" s="208">
        <v>0.061</v>
      </c>
      <c r="F31" s="209">
        <v>30.7</v>
      </c>
    </row>
    <row r="32" spans="2:6" ht="12">
      <c r="B32" s="204">
        <v>2011</v>
      </c>
      <c r="C32" s="205">
        <v>81</v>
      </c>
      <c r="D32" s="208">
        <v>0.133</v>
      </c>
      <c r="E32" s="208">
        <v>0.12</v>
      </c>
      <c r="F32" s="209">
        <v>27</v>
      </c>
    </row>
    <row r="33" spans="2:6" ht="24.75">
      <c r="B33" s="204" t="s">
        <v>322</v>
      </c>
      <c r="C33" s="210">
        <v>7617</v>
      </c>
      <c r="D33" s="208">
        <v>0.179</v>
      </c>
      <c r="E33" s="208">
        <v>0.186</v>
      </c>
      <c r="F33" s="209">
        <v>696</v>
      </c>
    </row>
    <row r="34" spans="2:6" ht="26.25" customHeight="1">
      <c r="B34" s="260" t="s">
        <v>323</v>
      </c>
      <c r="C34" s="260"/>
      <c r="D34" s="260"/>
      <c r="E34" s="260"/>
      <c r="F34" s="260"/>
    </row>
    <row r="35" spans="2:6" ht="12">
      <c r="B35" s="204"/>
      <c r="C35" s="205" t="s">
        <v>324</v>
      </c>
      <c r="D35" s="205" t="s">
        <v>325</v>
      </c>
      <c r="E35" s="205" t="s">
        <v>326</v>
      </c>
      <c r="F35" s="204"/>
    </row>
    <row r="36" spans="2:6" ht="24.75">
      <c r="B36" s="204" t="s">
        <v>327</v>
      </c>
      <c r="C36" s="211">
        <v>0.04</v>
      </c>
      <c r="D36" s="211">
        <v>0.11</v>
      </c>
      <c r="E36" s="211">
        <v>0.32</v>
      </c>
      <c r="F36" s="204"/>
    </row>
    <row r="37" spans="2:6" ht="24.75">
      <c r="B37" s="204" t="s">
        <v>328</v>
      </c>
      <c r="C37" s="211">
        <v>0.09</v>
      </c>
      <c r="D37" s="211">
        <v>0.26</v>
      </c>
      <c r="E37" s="211">
        <v>1.21</v>
      </c>
      <c r="F37" s="204"/>
    </row>
    <row r="38" spans="2:6" ht="24.75">
      <c r="B38" s="204" t="s">
        <v>329</v>
      </c>
      <c r="C38" s="211">
        <v>0.03</v>
      </c>
      <c r="D38" s="211">
        <v>0.1</v>
      </c>
      <c r="E38" s="211">
        <v>0.3</v>
      </c>
      <c r="F38" s="204"/>
    </row>
    <row r="39" spans="2:6" ht="25.5" thickBot="1">
      <c r="B39" s="206" t="s">
        <v>322</v>
      </c>
      <c r="C39" s="212">
        <v>0.03</v>
      </c>
      <c r="D39" s="212">
        <v>0.11</v>
      </c>
      <c r="E39" s="212">
        <v>0.5</v>
      </c>
      <c r="F39" s="206"/>
    </row>
    <row r="40" ht="13.5">
      <c r="B40" s="193"/>
    </row>
  </sheetData>
  <sheetProtection/>
  <mergeCells count="5">
    <mergeCell ref="B6:I6"/>
    <mergeCell ref="D8:E8"/>
    <mergeCell ref="B9:B10"/>
    <mergeCell ref="E9:E10"/>
    <mergeCell ref="B34:F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Mark</dc:creator>
  <cp:keywords/>
  <dc:description/>
  <cp:lastModifiedBy>mmagnan</cp:lastModifiedBy>
  <dcterms:created xsi:type="dcterms:W3CDTF">2012-09-19T15:44:09Z</dcterms:created>
  <dcterms:modified xsi:type="dcterms:W3CDTF">2014-02-18T02:48:58Z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